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Vedení\Výběrová řízení\2019\7.a Aula-stavební část\AULA Výzva 04_2019\"/>
    </mc:Choice>
  </mc:AlternateContent>
  <bookViews>
    <workbookView xWindow="360" yWindow="270" windowWidth="18735" windowHeight="12210" activeTab="1"/>
  </bookViews>
  <sheets>
    <sheet name="Pokyny pro vyplnění" sheetId="11" r:id="rId1"/>
    <sheet name="Stavba" sheetId="1" r:id="rId2"/>
    <sheet name="VzorPolozky" sheetId="10" state="hidden" r:id="rId3"/>
    <sheet name="00 00_190401 Naklady" sheetId="12" r:id="rId4"/>
    <sheet name="01 01_190401 Pol" sheetId="13" r:id="rId5"/>
    <sheet name="02 02_190401 Pol" sheetId="14" r:id="rId6"/>
    <sheet name="03 03_190401 Pol" sheetId="15" r:id="rId7"/>
    <sheet name="04 04_190401 Pol" sheetId="16" r:id="rId8"/>
  </sheets>
  <externalReferences>
    <externalReference r:id="rId9"/>
  </externalReferences>
  <definedNames>
    <definedName name="CelkemDPHVypocet" localSheetId="1">Stavba!$H$50</definedName>
    <definedName name="CenaCelkem">Stavba!$G$29</definedName>
    <definedName name="CenaCelkemBezDPH">Stavba!$G$28</definedName>
    <definedName name="CenaCelkemVypocet" localSheetId="1">Stavba!$I$50</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00_190401 Naklady'!$1:$7</definedName>
    <definedName name="_xlnm.Print_Titles" localSheetId="4">'01 01_190401 Pol'!$1:$7</definedName>
    <definedName name="_xlnm.Print_Titles" localSheetId="5">'02 02_190401 Pol'!$1:$7</definedName>
    <definedName name="_xlnm.Print_Titles" localSheetId="6">'03 03_190401 Pol'!$1:$7</definedName>
    <definedName name="_xlnm.Print_Titles" localSheetId="7">'04 04_190401 Pol'!$1:$7</definedName>
    <definedName name="oadresa">Stavba!$D$6</definedName>
    <definedName name="Objednatel" localSheetId="1">Stavba!$D$5</definedName>
    <definedName name="Objekt" localSheetId="1">Stavba!$B$38</definedName>
    <definedName name="_xlnm.Print_Area" localSheetId="3">'00 00_190401 Naklady'!$A$1:$X$36</definedName>
    <definedName name="_xlnm.Print_Area" localSheetId="4">'01 01_190401 Pol'!$A$1:$X$154</definedName>
    <definedName name="_xlnm.Print_Area" localSheetId="5">'02 02_190401 Pol'!$A$1:$X$79</definedName>
    <definedName name="_xlnm.Print_Area" localSheetId="6">'03 03_190401 Pol'!$A$1:$X$115</definedName>
    <definedName name="_xlnm.Print_Area" localSheetId="7">'04 04_190401 Pol'!$A$1:$X$239</definedName>
    <definedName name="_xlnm.Print_Area" localSheetId="1">Stavba!$A$1:$J$159</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Stavba!$F$50</definedName>
    <definedName name="ZakladDPHZakl">Stavba!$G$25</definedName>
    <definedName name="ZakladDPHZaklVypocet" localSheetId="1">Stavba!$G$50</definedName>
    <definedName name="ZaObjednatele">Stavba!$G$34</definedName>
    <definedName name="Zaokrouhleni">Stavba!$G$27</definedName>
    <definedName name="ZaZhotovitele">Stavba!$D$34</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F40" i="1" l="1"/>
  <c r="BA215" i="16"/>
  <c r="BA212" i="16"/>
  <c r="BA210" i="16"/>
  <c r="BA208" i="16"/>
  <c r="BA199" i="16"/>
  <c r="BA188" i="16"/>
  <c r="BA187" i="16"/>
  <c r="BA162" i="16"/>
  <c r="BA160" i="16"/>
  <c r="BA159" i="16"/>
  <c r="BA156" i="16"/>
  <c r="BA149" i="16"/>
  <c r="BA138" i="16"/>
  <c r="BA137" i="16"/>
  <c r="BA135" i="16"/>
  <c r="BA129" i="16"/>
  <c r="BA100" i="16"/>
  <c r="BA79" i="16"/>
  <c r="G9" i="16"/>
  <c r="M9" i="16" s="1"/>
  <c r="M8" i="16" s="1"/>
  <c r="I9" i="16"/>
  <c r="I8" i="16" s="1"/>
  <c r="K9" i="16"/>
  <c r="K8" i="16" s="1"/>
  <c r="O9" i="16"/>
  <c r="O8" i="16" s="1"/>
  <c r="Q9" i="16"/>
  <c r="Q8" i="16" s="1"/>
  <c r="V9" i="16"/>
  <c r="V8" i="16" s="1"/>
  <c r="G11" i="16"/>
  <c r="I11" i="16"/>
  <c r="I10" i="16" s="1"/>
  <c r="K11" i="16"/>
  <c r="M11" i="16"/>
  <c r="M10" i="16" s="1"/>
  <c r="O11" i="16"/>
  <c r="O10" i="16" s="1"/>
  <c r="Q11" i="16"/>
  <c r="V11" i="16"/>
  <c r="G12" i="16"/>
  <c r="G10" i="16" s="1"/>
  <c r="I12" i="16"/>
  <c r="K12" i="16"/>
  <c r="M12" i="16"/>
  <c r="O12" i="16"/>
  <c r="Q12" i="16"/>
  <c r="Q10" i="16" s="1"/>
  <c r="V12" i="16"/>
  <c r="G14" i="16"/>
  <c r="M14" i="16" s="1"/>
  <c r="I14" i="16"/>
  <c r="K14" i="16"/>
  <c r="O14" i="16"/>
  <c r="Q14" i="16"/>
  <c r="V14" i="16"/>
  <c r="G15" i="16"/>
  <c r="V15" i="16"/>
  <c r="G16" i="16"/>
  <c r="M16" i="16" s="1"/>
  <c r="M15" i="16" s="1"/>
  <c r="I16" i="16"/>
  <c r="I15" i="16" s="1"/>
  <c r="K16" i="16"/>
  <c r="K15" i="16" s="1"/>
  <c r="O16" i="16"/>
  <c r="O15" i="16" s="1"/>
  <c r="Q16" i="16"/>
  <c r="Q15" i="16" s="1"/>
  <c r="V16" i="16"/>
  <c r="G18" i="16"/>
  <c r="I18" i="16"/>
  <c r="K18" i="16"/>
  <c r="M18" i="16"/>
  <c r="O18" i="16"/>
  <c r="O17" i="16" s="1"/>
  <c r="Q18" i="16"/>
  <c r="Q17" i="16" s="1"/>
  <c r="V18" i="16"/>
  <c r="G20" i="16"/>
  <c r="M20" i="16" s="1"/>
  <c r="I20" i="16"/>
  <c r="K20" i="16"/>
  <c r="O20" i="16"/>
  <c r="Q20" i="16"/>
  <c r="V20" i="16"/>
  <c r="G21" i="16"/>
  <c r="M21" i="16" s="1"/>
  <c r="I21" i="16"/>
  <c r="K21" i="16"/>
  <c r="O21" i="16"/>
  <c r="Q21" i="16"/>
  <c r="V21" i="16"/>
  <c r="K22" i="16"/>
  <c r="G23" i="16"/>
  <c r="M23" i="16" s="1"/>
  <c r="I23" i="16"/>
  <c r="K23" i="16"/>
  <c r="O23" i="16"/>
  <c r="Q23" i="16"/>
  <c r="V23" i="16"/>
  <c r="G24" i="16"/>
  <c r="M24" i="16" s="1"/>
  <c r="I24" i="16"/>
  <c r="K24" i="16"/>
  <c r="O24" i="16"/>
  <c r="O22" i="16" s="1"/>
  <c r="Q24" i="16"/>
  <c r="V24" i="16"/>
  <c r="G25" i="16"/>
  <c r="I25" i="16"/>
  <c r="K25" i="16"/>
  <c r="M25" i="16"/>
  <c r="O25" i="16"/>
  <c r="Q25" i="16"/>
  <c r="V25" i="16"/>
  <c r="O26" i="16"/>
  <c r="V26" i="16"/>
  <c r="G27" i="16"/>
  <c r="I27" i="16"/>
  <c r="I26" i="16" s="1"/>
  <c r="K27" i="16"/>
  <c r="K26" i="16" s="1"/>
  <c r="O27" i="16"/>
  <c r="Q27" i="16"/>
  <c r="Q26" i="16" s="1"/>
  <c r="V27" i="16"/>
  <c r="G29" i="16"/>
  <c r="M29" i="16" s="1"/>
  <c r="M28" i="16" s="1"/>
  <c r="I29" i="16"/>
  <c r="K29" i="16"/>
  <c r="O29" i="16"/>
  <c r="Q29" i="16"/>
  <c r="V29" i="16"/>
  <c r="G30" i="16"/>
  <c r="M30" i="16" s="1"/>
  <c r="I30" i="16"/>
  <c r="K30" i="16"/>
  <c r="O30" i="16"/>
  <c r="Q30" i="16"/>
  <c r="V30" i="16"/>
  <c r="G32" i="16"/>
  <c r="I32" i="16"/>
  <c r="K32" i="16"/>
  <c r="M32" i="16"/>
  <c r="O32" i="16"/>
  <c r="Q32" i="16"/>
  <c r="V32" i="16"/>
  <c r="G33" i="16"/>
  <c r="M33" i="16" s="1"/>
  <c r="I33" i="16"/>
  <c r="K33" i="16"/>
  <c r="O33" i="16"/>
  <c r="Q33" i="16"/>
  <c r="V33" i="16"/>
  <c r="G35" i="16"/>
  <c r="M35" i="16" s="1"/>
  <c r="I35" i="16"/>
  <c r="K35" i="16"/>
  <c r="O35" i="16"/>
  <c r="Q35" i="16"/>
  <c r="V35" i="16"/>
  <c r="G36" i="16"/>
  <c r="M36" i="16" s="1"/>
  <c r="I36" i="16"/>
  <c r="K36" i="16"/>
  <c r="O36" i="16"/>
  <c r="Q36" i="16"/>
  <c r="V36" i="16"/>
  <c r="G37" i="16"/>
  <c r="M37" i="16" s="1"/>
  <c r="I37" i="16"/>
  <c r="K37" i="16"/>
  <c r="O37" i="16"/>
  <c r="Q37" i="16"/>
  <c r="V37" i="16"/>
  <c r="G38" i="16"/>
  <c r="I38" i="16"/>
  <c r="K38" i="16"/>
  <c r="M38" i="16"/>
  <c r="O38" i="16"/>
  <c r="Q38" i="16"/>
  <c r="V38" i="16"/>
  <c r="G39" i="16"/>
  <c r="M39" i="16" s="1"/>
  <c r="I39" i="16"/>
  <c r="K39" i="16"/>
  <c r="O39" i="16"/>
  <c r="Q39" i="16"/>
  <c r="V39" i="16"/>
  <c r="G40" i="16"/>
  <c r="M40" i="16" s="1"/>
  <c r="I40" i="16"/>
  <c r="K40" i="16"/>
  <c r="O40" i="16"/>
  <c r="Q40" i="16"/>
  <c r="V40" i="16"/>
  <c r="G41" i="16"/>
  <c r="M41" i="16" s="1"/>
  <c r="I41" i="16"/>
  <c r="K41" i="16"/>
  <c r="O41" i="16"/>
  <c r="Q41" i="16"/>
  <c r="V41" i="16"/>
  <c r="G42" i="16"/>
  <c r="M42" i="16" s="1"/>
  <c r="I42" i="16"/>
  <c r="K42" i="16"/>
  <c r="O42" i="16"/>
  <c r="Q42" i="16"/>
  <c r="V42" i="16"/>
  <c r="G49" i="16"/>
  <c r="M49" i="16" s="1"/>
  <c r="I49" i="16"/>
  <c r="K49" i="16"/>
  <c r="O49" i="16"/>
  <c r="Q49" i="16"/>
  <c r="V49" i="16"/>
  <c r="G50" i="16"/>
  <c r="I50" i="16"/>
  <c r="K50" i="16"/>
  <c r="M50" i="16"/>
  <c r="O50" i="16"/>
  <c r="Q50" i="16"/>
  <c r="V50" i="16"/>
  <c r="G55" i="16"/>
  <c r="M55" i="16" s="1"/>
  <c r="I55" i="16"/>
  <c r="K55" i="16"/>
  <c r="O55" i="16"/>
  <c r="Q55" i="16"/>
  <c r="V55" i="16"/>
  <c r="G56" i="16"/>
  <c r="M56" i="16" s="1"/>
  <c r="I56" i="16"/>
  <c r="K56" i="16"/>
  <c r="O56" i="16"/>
  <c r="Q56" i="16"/>
  <c r="V56" i="16"/>
  <c r="G62" i="16"/>
  <c r="M62" i="16" s="1"/>
  <c r="I62" i="16"/>
  <c r="K62" i="16"/>
  <c r="O62" i="16"/>
  <c r="Q62" i="16"/>
  <c r="V62" i="16"/>
  <c r="G63" i="16"/>
  <c r="M63" i="16" s="1"/>
  <c r="I63" i="16"/>
  <c r="K63" i="16"/>
  <c r="O63" i="16"/>
  <c r="Q63" i="16"/>
  <c r="V63" i="16"/>
  <c r="G69" i="16"/>
  <c r="M69" i="16" s="1"/>
  <c r="I69" i="16"/>
  <c r="K69" i="16"/>
  <c r="O69" i="16"/>
  <c r="Q69" i="16"/>
  <c r="V69" i="16"/>
  <c r="G70" i="16"/>
  <c r="I70" i="16"/>
  <c r="K70" i="16"/>
  <c r="M70" i="16"/>
  <c r="O70" i="16"/>
  <c r="Q70" i="16"/>
  <c r="V70" i="16"/>
  <c r="G80" i="16"/>
  <c r="M80" i="16" s="1"/>
  <c r="I80" i="16"/>
  <c r="K80" i="16"/>
  <c r="O80" i="16"/>
  <c r="Q80" i="16"/>
  <c r="V80" i="16"/>
  <c r="G81" i="16"/>
  <c r="M81" i="16" s="1"/>
  <c r="I81" i="16"/>
  <c r="K81" i="16"/>
  <c r="O81" i="16"/>
  <c r="Q81" i="16"/>
  <c r="V81" i="16"/>
  <c r="G90" i="16"/>
  <c r="M90" i="16" s="1"/>
  <c r="I90" i="16"/>
  <c r="K90" i="16"/>
  <c r="O90" i="16"/>
  <c r="Q90" i="16"/>
  <c r="V90" i="16"/>
  <c r="G91" i="16"/>
  <c r="I91" i="16"/>
  <c r="K91" i="16"/>
  <c r="M91" i="16"/>
  <c r="O91" i="16"/>
  <c r="Q91" i="16"/>
  <c r="V91" i="16"/>
  <c r="G101" i="16"/>
  <c r="M101" i="16" s="1"/>
  <c r="I101" i="16"/>
  <c r="K101" i="16"/>
  <c r="O101" i="16"/>
  <c r="Q101" i="16"/>
  <c r="V101" i="16"/>
  <c r="G103" i="16"/>
  <c r="M103" i="16" s="1"/>
  <c r="I103" i="16"/>
  <c r="K103" i="16"/>
  <c r="O103" i="16"/>
  <c r="Q103" i="16"/>
  <c r="V103" i="16"/>
  <c r="V102" i="16" s="1"/>
  <c r="G104" i="16"/>
  <c r="M104" i="16" s="1"/>
  <c r="I104" i="16"/>
  <c r="K104" i="16"/>
  <c r="O104" i="16"/>
  <c r="Q104" i="16"/>
  <c r="V104" i="16"/>
  <c r="G105" i="16"/>
  <c r="I105" i="16"/>
  <c r="K105" i="16"/>
  <c r="O105" i="16"/>
  <c r="Q105" i="16"/>
  <c r="V105" i="16"/>
  <c r="O106" i="16"/>
  <c r="G107" i="16"/>
  <c r="M107" i="16" s="1"/>
  <c r="M106" i="16" s="1"/>
  <c r="I107" i="16"/>
  <c r="I106" i="16" s="1"/>
  <c r="K107" i="16"/>
  <c r="K106" i="16" s="1"/>
  <c r="O107" i="16"/>
  <c r="Q107" i="16"/>
  <c r="Q106" i="16" s="1"/>
  <c r="V107" i="16"/>
  <c r="V106" i="16" s="1"/>
  <c r="V108" i="16"/>
  <c r="G109" i="16"/>
  <c r="G108" i="16" s="1"/>
  <c r="I109" i="16"/>
  <c r="K109" i="16"/>
  <c r="O109" i="16"/>
  <c r="O108" i="16" s="1"/>
  <c r="Q109" i="16"/>
  <c r="V109" i="16"/>
  <c r="G110" i="16"/>
  <c r="I110" i="16"/>
  <c r="K110" i="16"/>
  <c r="M110" i="16"/>
  <c r="O110" i="16"/>
  <c r="Q110" i="16"/>
  <c r="Q108" i="16" s="1"/>
  <c r="V110" i="16"/>
  <c r="G112" i="16"/>
  <c r="I112" i="16"/>
  <c r="K112" i="16"/>
  <c r="M112" i="16"/>
  <c r="O112" i="16"/>
  <c r="Q112" i="16"/>
  <c r="V112" i="16"/>
  <c r="G116" i="16"/>
  <c r="M116" i="16" s="1"/>
  <c r="I116" i="16"/>
  <c r="K116" i="16"/>
  <c r="O116" i="16"/>
  <c r="Q116" i="16"/>
  <c r="V116" i="16"/>
  <c r="G117" i="16"/>
  <c r="M117" i="16" s="1"/>
  <c r="I117" i="16"/>
  <c r="K117" i="16"/>
  <c r="O117" i="16"/>
  <c r="Q117" i="16"/>
  <c r="V117" i="16"/>
  <c r="G128" i="16"/>
  <c r="M128" i="16" s="1"/>
  <c r="I128" i="16"/>
  <c r="K128" i="16"/>
  <c r="O128" i="16"/>
  <c r="Q128" i="16"/>
  <c r="V128" i="16"/>
  <c r="G163" i="16"/>
  <c r="M163" i="16" s="1"/>
  <c r="I163" i="16"/>
  <c r="K163" i="16"/>
  <c r="O163" i="16"/>
  <c r="Q163" i="16"/>
  <c r="V163" i="16"/>
  <c r="G169" i="16"/>
  <c r="M169" i="16" s="1"/>
  <c r="I169" i="16"/>
  <c r="K169" i="16"/>
  <c r="O169" i="16"/>
  <c r="Q169" i="16"/>
  <c r="V169" i="16"/>
  <c r="G177" i="16"/>
  <c r="I177" i="16"/>
  <c r="K177" i="16"/>
  <c r="M177" i="16"/>
  <c r="O177" i="16"/>
  <c r="Q177" i="16"/>
  <c r="V177" i="16"/>
  <c r="G190" i="16"/>
  <c r="M190" i="16" s="1"/>
  <c r="I190" i="16"/>
  <c r="K190" i="16"/>
  <c r="O190" i="16"/>
  <c r="Q190" i="16"/>
  <c r="V190" i="16"/>
  <c r="G193" i="16"/>
  <c r="M193" i="16" s="1"/>
  <c r="I193" i="16"/>
  <c r="K193" i="16"/>
  <c r="O193" i="16"/>
  <c r="Q193" i="16"/>
  <c r="V193" i="16"/>
  <c r="G194" i="16"/>
  <c r="M194" i="16" s="1"/>
  <c r="I194" i="16"/>
  <c r="K194" i="16"/>
  <c r="O194" i="16"/>
  <c r="Q194" i="16"/>
  <c r="V194" i="16"/>
  <c r="G196" i="16"/>
  <c r="M196" i="16" s="1"/>
  <c r="I196" i="16"/>
  <c r="K196" i="16"/>
  <c r="O196" i="16"/>
  <c r="Q196" i="16"/>
  <c r="V196" i="16"/>
  <c r="G200" i="16"/>
  <c r="I200" i="16"/>
  <c r="K200" i="16"/>
  <c r="M200" i="16"/>
  <c r="O200" i="16"/>
  <c r="Q200" i="16"/>
  <c r="V200" i="16"/>
  <c r="G204" i="16"/>
  <c r="I204" i="16"/>
  <c r="K204" i="16"/>
  <c r="M204" i="16"/>
  <c r="O204" i="16"/>
  <c r="Q204" i="16"/>
  <c r="V204" i="16"/>
  <c r="G205" i="16"/>
  <c r="I205" i="16"/>
  <c r="K205" i="16"/>
  <c r="M205" i="16"/>
  <c r="O205" i="16"/>
  <c r="Q205" i="16"/>
  <c r="V205" i="16"/>
  <c r="G206" i="16"/>
  <c r="G207" i="16"/>
  <c r="I207" i="16"/>
  <c r="K207" i="16"/>
  <c r="K206" i="16" s="1"/>
  <c r="M207" i="16"/>
  <c r="O207" i="16"/>
  <c r="O206" i="16" s="1"/>
  <c r="Q207" i="16"/>
  <c r="V207" i="16"/>
  <c r="G211" i="16"/>
  <c r="M211" i="16" s="1"/>
  <c r="I211" i="16"/>
  <c r="K211" i="16"/>
  <c r="O211" i="16"/>
  <c r="Q211" i="16"/>
  <c r="V211" i="16"/>
  <c r="V206" i="16" s="1"/>
  <c r="G214" i="16"/>
  <c r="M214" i="16" s="1"/>
  <c r="I214" i="16"/>
  <c r="K214" i="16"/>
  <c r="O214" i="16"/>
  <c r="Q214" i="16"/>
  <c r="V214" i="16"/>
  <c r="G217" i="16"/>
  <c r="G218" i="16"/>
  <c r="I218" i="16"/>
  <c r="I217" i="16" s="1"/>
  <c r="K218" i="16"/>
  <c r="K217" i="16" s="1"/>
  <c r="M218" i="16"/>
  <c r="M217" i="16" s="1"/>
  <c r="O218" i="16"/>
  <c r="O217" i="16" s="1"/>
  <c r="Q218" i="16"/>
  <c r="Q217" i="16" s="1"/>
  <c r="V218" i="16"/>
  <c r="V217" i="16" s="1"/>
  <c r="V219" i="16"/>
  <c r="G220" i="16"/>
  <c r="I220" i="16"/>
  <c r="I219" i="16" s="1"/>
  <c r="K220" i="16"/>
  <c r="K219" i="16" s="1"/>
  <c r="O220" i="16"/>
  <c r="O219" i="16" s="1"/>
  <c r="Q220" i="16"/>
  <c r="Q219" i="16" s="1"/>
  <c r="V220" i="16"/>
  <c r="G221" i="16"/>
  <c r="K221" i="16"/>
  <c r="O221" i="16"/>
  <c r="V221" i="16"/>
  <c r="G222" i="16"/>
  <c r="M222" i="16" s="1"/>
  <c r="M221" i="16" s="1"/>
  <c r="I222" i="16"/>
  <c r="I221" i="16" s="1"/>
  <c r="K222" i="16"/>
  <c r="O222" i="16"/>
  <c r="Q222" i="16"/>
  <c r="Q221" i="16" s="1"/>
  <c r="V222" i="16"/>
  <c r="AE224" i="16"/>
  <c r="G9" i="15"/>
  <c r="I9" i="15"/>
  <c r="K9" i="15"/>
  <c r="M9" i="15"/>
  <c r="O9" i="15"/>
  <c r="O8" i="15" s="1"/>
  <c r="Q9" i="15"/>
  <c r="V9" i="15"/>
  <c r="G10" i="15"/>
  <c r="M10" i="15" s="1"/>
  <c r="I10" i="15"/>
  <c r="K10" i="15"/>
  <c r="O10" i="15"/>
  <c r="Q10" i="15"/>
  <c r="V10" i="15"/>
  <c r="G11" i="15"/>
  <c r="M11" i="15" s="1"/>
  <c r="I11" i="15"/>
  <c r="K11" i="15"/>
  <c r="O11" i="15"/>
  <c r="Q11" i="15"/>
  <c r="V11" i="15"/>
  <c r="G12" i="15"/>
  <c r="M12" i="15" s="1"/>
  <c r="I12" i="15"/>
  <c r="K12" i="15"/>
  <c r="O12" i="15"/>
  <c r="Q12" i="15"/>
  <c r="V12" i="15"/>
  <c r="G13" i="15"/>
  <c r="M13" i="15" s="1"/>
  <c r="I13" i="15"/>
  <c r="K13" i="15"/>
  <c r="O13" i="15"/>
  <c r="Q13" i="15"/>
  <c r="V13" i="15"/>
  <c r="Q14" i="15"/>
  <c r="V14" i="15"/>
  <c r="G15" i="15"/>
  <c r="I15" i="15"/>
  <c r="I14" i="15" s="1"/>
  <c r="K15" i="15"/>
  <c r="K14" i="15" s="1"/>
  <c r="O15" i="15"/>
  <c r="O14" i="15" s="1"/>
  <c r="Q15" i="15"/>
  <c r="V15" i="15"/>
  <c r="G17" i="15"/>
  <c r="I17" i="15"/>
  <c r="I16" i="15" s="1"/>
  <c r="K17" i="15"/>
  <c r="O17" i="15"/>
  <c r="Q17" i="15"/>
  <c r="V17" i="15"/>
  <c r="G18" i="15"/>
  <c r="I18" i="15"/>
  <c r="K18" i="15"/>
  <c r="K16" i="15" s="1"/>
  <c r="M18" i="15"/>
  <c r="O18" i="15"/>
  <c r="Q18" i="15"/>
  <c r="V18" i="15"/>
  <c r="G20" i="15"/>
  <c r="I20" i="15"/>
  <c r="K20" i="15"/>
  <c r="M20" i="15"/>
  <c r="O20" i="15"/>
  <c r="Q20" i="15"/>
  <c r="V20" i="15"/>
  <c r="G21" i="15"/>
  <c r="M21" i="15" s="1"/>
  <c r="I21" i="15"/>
  <c r="K21" i="15"/>
  <c r="O21" i="15"/>
  <c r="Q21" i="15"/>
  <c r="V21" i="15"/>
  <c r="G23" i="15"/>
  <c r="M23" i="15" s="1"/>
  <c r="I23" i="15"/>
  <c r="K23" i="15"/>
  <c r="O23" i="15"/>
  <c r="Q23" i="15"/>
  <c r="V23" i="15"/>
  <c r="G25" i="15"/>
  <c r="M25" i="15" s="1"/>
  <c r="I25" i="15"/>
  <c r="K25" i="15"/>
  <c r="O25" i="15"/>
  <c r="Q25" i="15"/>
  <c r="V25" i="15"/>
  <c r="G26" i="15"/>
  <c r="I26" i="15"/>
  <c r="K26" i="15"/>
  <c r="O26" i="15"/>
  <c r="Q26" i="15"/>
  <c r="V26" i="15"/>
  <c r="G27" i="15"/>
  <c r="I27" i="15"/>
  <c r="K27" i="15"/>
  <c r="M27" i="15"/>
  <c r="O27" i="15"/>
  <c r="Q27" i="15"/>
  <c r="V27" i="15"/>
  <c r="G28" i="15"/>
  <c r="I28" i="15"/>
  <c r="K28" i="15"/>
  <c r="M28" i="15"/>
  <c r="O28" i="15"/>
  <c r="Q28" i="15"/>
  <c r="V28" i="15"/>
  <c r="G29" i="15"/>
  <c r="M29" i="15" s="1"/>
  <c r="I29" i="15"/>
  <c r="K29" i="15"/>
  <c r="O29" i="15"/>
  <c r="Q29" i="15"/>
  <c r="V29" i="15"/>
  <c r="V24" i="15" s="1"/>
  <c r="G30" i="15"/>
  <c r="M30" i="15" s="1"/>
  <c r="I30" i="15"/>
  <c r="K30" i="15"/>
  <c r="O30" i="15"/>
  <c r="Q30" i="15"/>
  <c r="V30" i="15"/>
  <c r="G31" i="15"/>
  <c r="M31" i="15" s="1"/>
  <c r="I31" i="15"/>
  <c r="K31" i="15"/>
  <c r="O31" i="15"/>
  <c r="Q31" i="15"/>
  <c r="V31" i="15"/>
  <c r="G33" i="15"/>
  <c r="M33" i="15" s="1"/>
  <c r="I33" i="15"/>
  <c r="K33" i="15"/>
  <c r="O33" i="15"/>
  <c r="Q33" i="15"/>
  <c r="V33" i="15"/>
  <c r="G34" i="15"/>
  <c r="M34" i="15" s="1"/>
  <c r="I34" i="15"/>
  <c r="K34" i="15"/>
  <c r="O34" i="15"/>
  <c r="Q34" i="15"/>
  <c r="V34" i="15"/>
  <c r="G35" i="15"/>
  <c r="M35" i="15" s="1"/>
  <c r="I35" i="15"/>
  <c r="K35" i="15"/>
  <c r="O35" i="15"/>
  <c r="Q35" i="15"/>
  <c r="V35" i="15"/>
  <c r="G36" i="15"/>
  <c r="M36" i="15" s="1"/>
  <c r="I36" i="15"/>
  <c r="K36" i="15"/>
  <c r="O36" i="15"/>
  <c r="Q36" i="15"/>
  <c r="V36" i="15"/>
  <c r="G37" i="15"/>
  <c r="M37" i="15" s="1"/>
  <c r="I37" i="15"/>
  <c r="K37" i="15"/>
  <c r="O37" i="15"/>
  <c r="Q37" i="15"/>
  <c r="V37" i="15"/>
  <c r="G38" i="15"/>
  <c r="M38" i="15" s="1"/>
  <c r="I38" i="15"/>
  <c r="K38" i="15"/>
  <c r="O38" i="15"/>
  <c r="Q38" i="15"/>
  <c r="V38" i="15"/>
  <c r="G39" i="15"/>
  <c r="M39" i="15" s="1"/>
  <c r="I39" i="15"/>
  <c r="K39" i="15"/>
  <c r="O39" i="15"/>
  <c r="Q39" i="15"/>
  <c r="V39" i="15"/>
  <c r="G40" i="15"/>
  <c r="M40" i="15" s="1"/>
  <c r="I40" i="15"/>
  <c r="K40" i="15"/>
  <c r="O40" i="15"/>
  <c r="Q40" i="15"/>
  <c r="V40" i="15"/>
  <c r="G41" i="15"/>
  <c r="M41" i="15" s="1"/>
  <c r="I41" i="15"/>
  <c r="K41" i="15"/>
  <c r="O41" i="15"/>
  <c r="Q41" i="15"/>
  <c r="V41" i="15"/>
  <c r="G42" i="15"/>
  <c r="M42" i="15" s="1"/>
  <c r="I42" i="15"/>
  <c r="K42" i="15"/>
  <c r="O42" i="15"/>
  <c r="Q42" i="15"/>
  <c r="V42" i="15"/>
  <c r="G43" i="15"/>
  <c r="I43" i="15"/>
  <c r="K43" i="15"/>
  <c r="M43" i="15"/>
  <c r="O43" i="15"/>
  <c r="Q43" i="15"/>
  <c r="V43" i="15"/>
  <c r="G44" i="15"/>
  <c r="I44" i="15"/>
  <c r="K44" i="15"/>
  <c r="M44" i="15"/>
  <c r="O44" i="15"/>
  <c r="Q44" i="15"/>
  <c r="V44" i="15"/>
  <c r="G45" i="15"/>
  <c r="M45" i="15" s="1"/>
  <c r="I45" i="15"/>
  <c r="K45" i="15"/>
  <c r="O45" i="15"/>
  <c r="Q45" i="15"/>
  <c r="V45" i="15"/>
  <c r="G46" i="15"/>
  <c r="M46" i="15" s="1"/>
  <c r="I46" i="15"/>
  <c r="K46" i="15"/>
  <c r="O46" i="15"/>
  <c r="Q46" i="15"/>
  <c r="V46" i="15"/>
  <c r="G47" i="15"/>
  <c r="M47" i="15" s="1"/>
  <c r="I47" i="15"/>
  <c r="K47" i="15"/>
  <c r="O47" i="15"/>
  <c r="Q47" i="15"/>
  <c r="V47" i="15"/>
  <c r="G48" i="15"/>
  <c r="M48" i="15" s="1"/>
  <c r="I48" i="15"/>
  <c r="K48" i="15"/>
  <c r="O48" i="15"/>
  <c r="Q48" i="15"/>
  <c r="V48" i="15"/>
  <c r="G49" i="15"/>
  <c r="M49" i="15" s="1"/>
  <c r="I49" i="15"/>
  <c r="K49" i="15"/>
  <c r="O49" i="15"/>
  <c r="Q49" i="15"/>
  <c r="V49" i="15"/>
  <c r="G50" i="15"/>
  <c r="M50" i="15" s="1"/>
  <c r="I50" i="15"/>
  <c r="K50" i="15"/>
  <c r="O50" i="15"/>
  <c r="Q50" i="15"/>
  <c r="V50" i="15"/>
  <c r="G51" i="15"/>
  <c r="M51" i="15" s="1"/>
  <c r="I51" i="15"/>
  <c r="K51" i="15"/>
  <c r="O51" i="15"/>
  <c r="Q51" i="15"/>
  <c r="V51" i="15"/>
  <c r="G52" i="15"/>
  <c r="M52" i="15" s="1"/>
  <c r="I52" i="15"/>
  <c r="K52" i="15"/>
  <c r="O52" i="15"/>
  <c r="Q52" i="15"/>
  <c r="V52" i="15"/>
  <c r="G54" i="15"/>
  <c r="I54" i="15"/>
  <c r="K54" i="15"/>
  <c r="M54" i="15"/>
  <c r="O54" i="15"/>
  <c r="Q54" i="15"/>
  <c r="V54" i="15"/>
  <c r="G55" i="15"/>
  <c r="I55" i="15"/>
  <c r="K55" i="15"/>
  <c r="M55" i="15"/>
  <c r="O55" i="15"/>
  <c r="Q55" i="15"/>
  <c r="V55" i="15"/>
  <c r="G57" i="15"/>
  <c r="M57" i="15" s="1"/>
  <c r="I57" i="15"/>
  <c r="K57" i="15"/>
  <c r="O57" i="15"/>
  <c r="Q57" i="15"/>
  <c r="V57" i="15"/>
  <c r="G59" i="15"/>
  <c r="M59" i="15" s="1"/>
  <c r="I59" i="15"/>
  <c r="K59" i="15"/>
  <c r="O59" i="15"/>
  <c r="Q59" i="15"/>
  <c r="V59" i="15"/>
  <c r="G60" i="15"/>
  <c r="M60" i="15" s="1"/>
  <c r="I60" i="15"/>
  <c r="K60" i="15"/>
  <c r="O60" i="15"/>
  <c r="Q60" i="15"/>
  <c r="V60" i="15"/>
  <c r="G61" i="15"/>
  <c r="I61" i="15"/>
  <c r="K61" i="15"/>
  <c r="M61" i="15"/>
  <c r="O61" i="15"/>
  <c r="Q61" i="15"/>
  <c r="V61" i="15"/>
  <c r="G62" i="15"/>
  <c r="I62" i="15"/>
  <c r="K62" i="15"/>
  <c r="M62" i="15"/>
  <c r="O62" i="15"/>
  <c r="Q62" i="15"/>
  <c r="V62" i="15"/>
  <c r="G63" i="15"/>
  <c r="I63" i="15"/>
  <c r="K63" i="15"/>
  <c r="M63" i="15"/>
  <c r="O63" i="15"/>
  <c r="Q63" i="15"/>
  <c r="V63" i="15"/>
  <c r="G64" i="15"/>
  <c r="M64" i="15" s="1"/>
  <c r="I64" i="15"/>
  <c r="K64" i="15"/>
  <c r="O64" i="15"/>
  <c r="Q64" i="15"/>
  <c r="V64" i="15"/>
  <c r="G65" i="15"/>
  <c r="M65" i="15" s="1"/>
  <c r="I65" i="15"/>
  <c r="K65" i="15"/>
  <c r="O65" i="15"/>
  <c r="Q65" i="15"/>
  <c r="V65" i="15"/>
  <c r="G66" i="15"/>
  <c r="M66" i="15" s="1"/>
  <c r="I66" i="15"/>
  <c r="K66" i="15"/>
  <c r="O66" i="15"/>
  <c r="Q66" i="15"/>
  <c r="V66" i="15"/>
  <c r="G67" i="15"/>
  <c r="M67" i="15" s="1"/>
  <c r="I67" i="15"/>
  <c r="K67" i="15"/>
  <c r="O67" i="15"/>
  <c r="Q67" i="15"/>
  <c r="V67" i="15"/>
  <c r="G68" i="15"/>
  <c r="M68" i="15" s="1"/>
  <c r="I68" i="15"/>
  <c r="K68" i="15"/>
  <c r="O68" i="15"/>
  <c r="Q68" i="15"/>
  <c r="V68" i="15"/>
  <c r="G69" i="15"/>
  <c r="I69" i="15"/>
  <c r="K69" i="15"/>
  <c r="M69" i="15"/>
  <c r="O69" i="15"/>
  <c r="Q69" i="15"/>
  <c r="V69" i="15"/>
  <c r="G70" i="15"/>
  <c r="M70" i="15" s="1"/>
  <c r="I70" i="15"/>
  <c r="K70" i="15"/>
  <c r="O70" i="15"/>
  <c r="Q70" i="15"/>
  <c r="V70" i="15"/>
  <c r="G71" i="15"/>
  <c r="M71" i="15" s="1"/>
  <c r="I71" i="15"/>
  <c r="K71" i="15"/>
  <c r="O71" i="15"/>
  <c r="Q71" i="15"/>
  <c r="V71" i="15"/>
  <c r="G72" i="15"/>
  <c r="M72" i="15" s="1"/>
  <c r="I72" i="15"/>
  <c r="K72" i="15"/>
  <c r="O72" i="15"/>
  <c r="Q72" i="15"/>
  <c r="V72" i="15"/>
  <c r="G73" i="15"/>
  <c r="M73" i="15" s="1"/>
  <c r="I73" i="15"/>
  <c r="K73" i="15"/>
  <c r="O73" i="15"/>
  <c r="Q73" i="15"/>
  <c r="V73" i="15"/>
  <c r="G74" i="15"/>
  <c r="M74" i="15" s="1"/>
  <c r="I74" i="15"/>
  <c r="K74" i="15"/>
  <c r="O74" i="15"/>
  <c r="Q74" i="15"/>
  <c r="V74" i="15"/>
  <c r="G75" i="15"/>
  <c r="M75" i="15" s="1"/>
  <c r="I75" i="15"/>
  <c r="K75" i="15"/>
  <c r="O75" i="15"/>
  <c r="Q75" i="15"/>
  <c r="V75" i="15"/>
  <c r="G76" i="15"/>
  <c r="M76" i="15" s="1"/>
  <c r="I76" i="15"/>
  <c r="K76" i="15"/>
  <c r="O76" i="15"/>
  <c r="Q76" i="15"/>
  <c r="V76" i="15"/>
  <c r="G77" i="15"/>
  <c r="I77" i="15"/>
  <c r="K77" i="15"/>
  <c r="M77" i="15"/>
  <c r="O77" i="15"/>
  <c r="Q77" i="15"/>
  <c r="V77" i="15"/>
  <c r="G78" i="15"/>
  <c r="I78" i="15"/>
  <c r="K78" i="15"/>
  <c r="M78" i="15"/>
  <c r="O78" i="15"/>
  <c r="Q78" i="15"/>
  <c r="V78" i="15"/>
  <c r="G79" i="15"/>
  <c r="M79" i="15" s="1"/>
  <c r="I79" i="15"/>
  <c r="K79" i="15"/>
  <c r="O79" i="15"/>
  <c r="Q79" i="15"/>
  <c r="V79" i="15"/>
  <c r="G80" i="15"/>
  <c r="M80" i="15" s="1"/>
  <c r="I80" i="15"/>
  <c r="K80" i="15"/>
  <c r="O80" i="15"/>
  <c r="Q80" i="15"/>
  <c r="V80" i="15"/>
  <c r="G81" i="15"/>
  <c r="M81" i="15" s="1"/>
  <c r="I81" i="15"/>
  <c r="K81" i="15"/>
  <c r="O81" i="15"/>
  <c r="Q81" i="15"/>
  <c r="V81" i="15"/>
  <c r="G82" i="15"/>
  <c r="M82" i="15" s="1"/>
  <c r="I82" i="15"/>
  <c r="K82" i="15"/>
  <c r="O82" i="15"/>
  <c r="Q82" i="15"/>
  <c r="V82" i="15"/>
  <c r="G83" i="15"/>
  <c r="M83" i="15" s="1"/>
  <c r="I83" i="15"/>
  <c r="K83" i="15"/>
  <c r="O83" i="15"/>
  <c r="Q83" i="15"/>
  <c r="V83" i="15"/>
  <c r="G84" i="15"/>
  <c r="M84" i="15" s="1"/>
  <c r="I84" i="15"/>
  <c r="K84" i="15"/>
  <c r="O84" i="15"/>
  <c r="Q84" i="15"/>
  <c r="V84" i="15"/>
  <c r="G85" i="15"/>
  <c r="M85" i="15" s="1"/>
  <c r="I85" i="15"/>
  <c r="K85" i="15"/>
  <c r="O85" i="15"/>
  <c r="Q85" i="15"/>
  <c r="V85" i="15"/>
  <c r="G86" i="15"/>
  <c r="M86" i="15" s="1"/>
  <c r="I86" i="15"/>
  <c r="K86" i="15"/>
  <c r="O86" i="15"/>
  <c r="Q86" i="15"/>
  <c r="V86" i="15"/>
  <c r="G87" i="15"/>
  <c r="M87" i="15" s="1"/>
  <c r="I87" i="15"/>
  <c r="K87" i="15"/>
  <c r="O87" i="15"/>
  <c r="Q87" i="15"/>
  <c r="V87" i="15"/>
  <c r="G88" i="15"/>
  <c r="I88" i="15"/>
  <c r="K88" i="15"/>
  <c r="M88" i="15"/>
  <c r="O88" i="15"/>
  <c r="Q88" i="15"/>
  <c r="V88" i="15"/>
  <c r="G90" i="15"/>
  <c r="M90" i="15" s="1"/>
  <c r="I90" i="15"/>
  <c r="K90" i="15"/>
  <c r="O90" i="15"/>
  <c r="Q90" i="15"/>
  <c r="V90" i="15"/>
  <c r="G91" i="15"/>
  <c r="M91" i="15" s="1"/>
  <c r="I91" i="15"/>
  <c r="K91" i="15"/>
  <c r="O91" i="15"/>
  <c r="Q91" i="15"/>
  <c r="V91" i="15"/>
  <c r="G93" i="15"/>
  <c r="M93" i="15" s="1"/>
  <c r="I93" i="15"/>
  <c r="K93" i="15"/>
  <c r="O93" i="15"/>
  <c r="Q93" i="15"/>
  <c r="V93" i="15"/>
  <c r="G94" i="15"/>
  <c r="K94" i="15"/>
  <c r="G95" i="15"/>
  <c r="M95" i="15" s="1"/>
  <c r="M94" i="15" s="1"/>
  <c r="I95" i="15"/>
  <c r="I94" i="15" s="1"/>
  <c r="K95" i="15"/>
  <c r="O95" i="15"/>
  <c r="O94" i="15" s="1"/>
  <c r="Q95" i="15"/>
  <c r="Q94" i="15" s="1"/>
  <c r="V95" i="15"/>
  <c r="V94" i="15" s="1"/>
  <c r="AE100" i="15"/>
  <c r="F46" i="1" s="1"/>
  <c r="BA62" i="14"/>
  <c r="G9" i="14"/>
  <c r="M9" i="14" s="1"/>
  <c r="I9" i="14"/>
  <c r="K9" i="14"/>
  <c r="O9" i="14"/>
  <c r="Q9" i="14"/>
  <c r="Q8" i="14" s="1"/>
  <c r="V9" i="14"/>
  <c r="V8" i="14" s="1"/>
  <c r="G10" i="14"/>
  <c r="M10" i="14" s="1"/>
  <c r="I10" i="14"/>
  <c r="K10" i="14"/>
  <c r="O10" i="14"/>
  <c r="Q10" i="14"/>
  <c r="V10" i="14"/>
  <c r="G11" i="14"/>
  <c r="M11" i="14" s="1"/>
  <c r="I11" i="14"/>
  <c r="K11" i="14"/>
  <c r="O11" i="14"/>
  <c r="Q11" i="14"/>
  <c r="V11" i="14"/>
  <c r="G12" i="14"/>
  <c r="M12" i="14" s="1"/>
  <c r="I12" i="14"/>
  <c r="K12" i="14"/>
  <c r="O12" i="14"/>
  <c r="Q12" i="14"/>
  <c r="V12" i="14"/>
  <c r="G13" i="14"/>
  <c r="M13" i="14" s="1"/>
  <c r="I13" i="14"/>
  <c r="K13" i="14"/>
  <c r="O13" i="14"/>
  <c r="Q13" i="14"/>
  <c r="V13" i="14"/>
  <c r="G14" i="14"/>
  <c r="M14" i="14" s="1"/>
  <c r="I14" i="14"/>
  <c r="K14" i="14"/>
  <c r="O14" i="14"/>
  <c r="Q14" i="14"/>
  <c r="V14" i="14"/>
  <c r="G15" i="14"/>
  <c r="M15" i="14" s="1"/>
  <c r="I15" i="14"/>
  <c r="K15" i="14"/>
  <c r="O15" i="14"/>
  <c r="Q15" i="14"/>
  <c r="V15" i="14"/>
  <c r="G16" i="14"/>
  <c r="M16" i="14" s="1"/>
  <c r="I16" i="14"/>
  <c r="K16" i="14"/>
  <c r="O16" i="14"/>
  <c r="Q16" i="14"/>
  <c r="V16" i="14"/>
  <c r="G17" i="14"/>
  <c r="M17" i="14" s="1"/>
  <c r="I17" i="14"/>
  <c r="K17" i="14"/>
  <c r="O17" i="14"/>
  <c r="Q17" i="14"/>
  <c r="V17" i="14"/>
  <c r="G18" i="14"/>
  <c r="I18" i="14"/>
  <c r="K18" i="14"/>
  <c r="M18" i="14"/>
  <c r="O18" i="14"/>
  <c r="Q18" i="14"/>
  <c r="V18" i="14"/>
  <c r="G19" i="14"/>
  <c r="M19" i="14" s="1"/>
  <c r="I19" i="14"/>
  <c r="K19" i="14"/>
  <c r="O19" i="14"/>
  <c r="Q19" i="14"/>
  <c r="V19" i="14"/>
  <c r="G21" i="14"/>
  <c r="M21" i="14" s="1"/>
  <c r="I21" i="14"/>
  <c r="K21" i="14"/>
  <c r="O21" i="14"/>
  <c r="Q21" i="14"/>
  <c r="V21" i="14"/>
  <c r="G22" i="14"/>
  <c r="M22" i="14" s="1"/>
  <c r="I22" i="14"/>
  <c r="K22" i="14"/>
  <c r="O22" i="14"/>
  <c r="Q22" i="14"/>
  <c r="V22" i="14"/>
  <c r="G23" i="14"/>
  <c r="M23" i="14" s="1"/>
  <c r="I23" i="14"/>
  <c r="K23" i="14"/>
  <c r="O23" i="14"/>
  <c r="Q23" i="14"/>
  <c r="V23" i="14"/>
  <c r="G24" i="14"/>
  <c r="I24" i="14"/>
  <c r="K24" i="14"/>
  <c r="O24" i="14"/>
  <c r="Q24" i="14"/>
  <c r="V24" i="14"/>
  <c r="G25" i="14"/>
  <c r="M25" i="14" s="1"/>
  <c r="I25" i="14"/>
  <c r="K25" i="14"/>
  <c r="O25" i="14"/>
  <c r="Q25" i="14"/>
  <c r="V25" i="14"/>
  <c r="G26" i="14"/>
  <c r="M26" i="14" s="1"/>
  <c r="I26" i="14"/>
  <c r="K26" i="14"/>
  <c r="O26" i="14"/>
  <c r="Q26" i="14"/>
  <c r="V26" i="14"/>
  <c r="G27" i="14"/>
  <c r="M27" i="14" s="1"/>
  <c r="I27" i="14"/>
  <c r="K27" i="14"/>
  <c r="O27" i="14"/>
  <c r="Q27" i="14"/>
  <c r="V27" i="14"/>
  <c r="G28" i="14"/>
  <c r="M28" i="14" s="1"/>
  <c r="I28" i="14"/>
  <c r="K28" i="14"/>
  <c r="O28" i="14"/>
  <c r="Q28" i="14"/>
  <c r="V28" i="14"/>
  <c r="G29" i="14"/>
  <c r="M29" i="14" s="1"/>
  <c r="I29" i="14"/>
  <c r="K29" i="14"/>
  <c r="O29" i="14"/>
  <c r="Q29" i="14"/>
  <c r="V29" i="14"/>
  <c r="G30" i="14"/>
  <c r="M30" i="14" s="1"/>
  <c r="I30" i="14"/>
  <c r="K30" i="14"/>
  <c r="O30" i="14"/>
  <c r="Q30" i="14"/>
  <c r="V30" i="14"/>
  <c r="G32" i="14"/>
  <c r="M32" i="14" s="1"/>
  <c r="I32" i="14"/>
  <c r="K32" i="14"/>
  <c r="O32" i="14"/>
  <c r="Q32" i="14"/>
  <c r="V32" i="14"/>
  <c r="G33" i="14"/>
  <c r="M33" i="14" s="1"/>
  <c r="I33" i="14"/>
  <c r="K33" i="14"/>
  <c r="O33" i="14"/>
  <c r="Q33" i="14"/>
  <c r="V33" i="14"/>
  <c r="G34" i="14"/>
  <c r="M34" i="14" s="1"/>
  <c r="I34" i="14"/>
  <c r="K34" i="14"/>
  <c r="O34" i="14"/>
  <c r="Q34" i="14"/>
  <c r="V34" i="14"/>
  <c r="G35" i="14"/>
  <c r="M35" i="14" s="1"/>
  <c r="I35" i="14"/>
  <c r="K35" i="14"/>
  <c r="O35" i="14"/>
  <c r="Q35" i="14"/>
  <c r="V35" i="14"/>
  <c r="G36" i="14"/>
  <c r="I36" i="14"/>
  <c r="K36" i="14"/>
  <c r="M36" i="14"/>
  <c r="O36" i="14"/>
  <c r="Q36" i="14"/>
  <c r="V36" i="14"/>
  <c r="G37" i="14"/>
  <c r="M37" i="14" s="1"/>
  <c r="I37" i="14"/>
  <c r="K37" i="14"/>
  <c r="O37" i="14"/>
  <c r="Q37" i="14"/>
  <c r="V37" i="14"/>
  <c r="G38" i="14"/>
  <c r="M38" i="14" s="1"/>
  <c r="I38" i="14"/>
  <c r="K38" i="14"/>
  <c r="O38" i="14"/>
  <c r="Q38" i="14"/>
  <c r="V38" i="14"/>
  <c r="G39" i="14"/>
  <c r="M39" i="14" s="1"/>
  <c r="I39" i="14"/>
  <c r="K39" i="14"/>
  <c r="O39" i="14"/>
  <c r="Q39" i="14"/>
  <c r="V39" i="14"/>
  <c r="G40" i="14"/>
  <c r="M40" i="14" s="1"/>
  <c r="I40" i="14"/>
  <c r="K40" i="14"/>
  <c r="O40" i="14"/>
  <c r="Q40" i="14"/>
  <c r="V40" i="14"/>
  <c r="G41" i="14"/>
  <c r="M41" i="14" s="1"/>
  <c r="I41" i="14"/>
  <c r="K41" i="14"/>
  <c r="O41" i="14"/>
  <c r="Q41" i="14"/>
  <c r="V41" i="14"/>
  <c r="G43" i="14"/>
  <c r="I43" i="14"/>
  <c r="K43" i="14"/>
  <c r="M43" i="14"/>
  <c r="O43" i="14"/>
  <c r="Q43" i="14"/>
  <c r="V43" i="14"/>
  <c r="G45" i="14"/>
  <c r="M45" i="14" s="1"/>
  <c r="I45" i="14"/>
  <c r="K45" i="14"/>
  <c r="O45" i="14"/>
  <c r="Q45" i="14"/>
  <c r="V45" i="14"/>
  <c r="G46" i="14"/>
  <c r="M46" i="14" s="1"/>
  <c r="I46" i="14"/>
  <c r="K46" i="14"/>
  <c r="O46" i="14"/>
  <c r="Q46" i="14"/>
  <c r="V46" i="14"/>
  <c r="G47" i="14"/>
  <c r="M47" i="14" s="1"/>
  <c r="I47" i="14"/>
  <c r="K47" i="14"/>
  <c r="O47" i="14"/>
  <c r="Q47" i="14"/>
  <c r="V47" i="14"/>
  <c r="G48" i="14"/>
  <c r="M48" i="14" s="1"/>
  <c r="I48" i="14"/>
  <c r="K48" i="14"/>
  <c r="O48" i="14"/>
  <c r="Q48" i="14"/>
  <c r="V48" i="14"/>
  <c r="G50" i="14"/>
  <c r="M50" i="14" s="1"/>
  <c r="I50" i="14"/>
  <c r="K50" i="14"/>
  <c r="O50" i="14"/>
  <c r="Q50" i="14"/>
  <c r="V50" i="14"/>
  <c r="G51" i="14"/>
  <c r="M51" i="14" s="1"/>
  <c r="I51" i="14"/>
  <c r="K51" i="14"/>
  <c r="O51" i="14"/>
  <c r="Q51" i="14"/>
  <c r="V51" i="14"/>
  <c r="G52" i="14"/>
  <c r="M52" i="14" s="1"/>
  <c r="I52" i="14"/>
  <c r="K52" i="14"/>
  <c r="O52" i="14"/>
  <c r="Q52" i="14"/>
  <c r="V52" i="14"/>
  <c r="V49" i="14" s="1"/>
  <c r="G53" i="14"/>
  <c r="I53" i="14"/>
  <c r="K53" i="14"/>
  <c r="M53" i="14"/>
  <c r="O53" i="14"/>
  <c r="Q53" i="14"/>
  <c r="V53" i="14"/>
  <c r="G54" i="14"/>
  <c r="M54" i="14" s="1"/>
  <c r="I54" i="14"/>
  <c r="K54" i="14"/>
  <c r="O54" i="14"/>
  <c r="Q54" i="14"/>
  <c r="V54" i="14"/>
  <c r="G55" i="14"/>
  <c r="I55" i="14"/>
  <c r="G56" i="14"/>
  <c r="M56" i="14" s="1"/>
  <c r="M55" i="14" s="1"/>
  <c r="I56" i="14"/>
  <c r="K56" i="14"/>
  <c r="K55" i="14" s="1"/>
  <c r="O56" i="14"/>
  <c r="O55" i="14" s="1"/>
  <c r="Q56" i="14"/>
  <c r="Q55" i="14" s="1"/>
  <c r="V56" i="14"/>
  <c r="V55" i="14" s="1"/>
  <c r="K60" i="14"/>
  <c r="G61" i="14"/>
  <c r="M61" i="14" s="1"/>
  <c r="M60" i="14" s="1"/>
  <c r="I61" i="14"/>
  <c r="I60" i="14" s="1"/>
  <c r="K61" i="14"/>
  <c r="O61" i="14"/>
  <c r="O60" i="14" s="1"/>
  <c r="Q61" i="14"/>
  <c r="Q60" i="14" s="1"/>
  <c r="V61" i="14"/>
  <c r="V60" i="14" s="1"/>
  <c r="AE64" i="14"/>
  <c r="BA58" i="13"/>
  <c r="G9" i="13"/>
  <c r="I9" i="13"/>
  <c r="K9" i="13"/>
  <c r="O9" i="13"/>
  <c r="O8" i="13" s="1"/>
  <c r="Q9" i="13"/>
  <c r="V9" i="13"/>
  <c r="G10" i="13"/>
  <c r="I10" i="13"/>
  <c r="K10" i="13"/>
  <c r="M10" i="13"/>
  <c r="O10" i="13"/>
  <c r="Q10" i="13"/>
  <c r="V10" i="13"/>
  <c r="G11" i="13"/>
  <c r="M11" i="13" s="1"/>
  <c r="I11" i="13"/>
  <c r="K11" i="13"/>
  <c r="O11" i="13"/>
  <c r="Q11" i="13"/>
  <c r="V11" i="13"/>
  <c r="G13" i="13"/>
  <c r="M13" i="13" s="1"/>
  <c r="I13" i="13"/>
  <c r="K13" i="13"/>
  <c r="O13" i="13"/>
  <c r="Q13" i="13"/>
  <c r="V13" i="13"/>
  <c r="G14" i="13"/>
  <c r="M14" i="13" s="1"/>
  <c r="I14" i="13"/>
  <c r="K14" i="13"/>
  <c r="O14" i="13"/>
  <c r="Q14" i="13"/>
  <c r="V14" i="13"/>
  <c r="G15" i="13"/>
  <c r="I15" i="13"/>
  <c r="K15" i="13"/>
  <c r="M15" i="13"/>
  <c r="O15" i="13"/>
  <c r="Q15" i="13"/>
  <c r="V15" i="13"/>
  <c r="G16" i="13"/>
  <c r="I16" i="13"/>
  <c r="K16" i="13"/>
  <c r="O16" i="13"/>
  <c r="Q16" i="13"/>
  <c r="V16" i="13"/>
  <c r="G17" i="13"/>
  <c r="M17" i="13" s="1"/>
  <c r="I17" i="13"/>
  <c r="K17" i="13"/>
  <c r="O17" i="13"/>
  <c r="Q17" i="13"/>
  <c r="V17" i="13"/>
  <c r="G18" i="13"/>
  <c r="M18" i="13" s="1"/>
  <c r="I18" i="13"/>
  <c r="K18" i="13"/>
  <c r="O18" i="13"/>
  <c r="Q18" i="13"/>
  <c r="V18" i="13"/>
  <c r="G20" i="13"/>
  <c r="I20" i="13"/>
  <c r="K20" i="13"/>
  <c r="K19" i="13" s="1"/>
  <c r="O20" i="13"/>
  <c r="O19" i="13" s="1"/>
  <c r="Q20" i="13"/>
  <c r="V20" i="13"/>
  <c r="G21" i="13"/>
  <c r="M21" i="13" s="1"/>
  <c r="I21" i="13"/>
  <c r="K21" i="13"/>
  <c r="O21" i="13"/>
  <c r="Q21" i="13"/>
  <c r="V21" i="13"/>
  <c r="G22" i="13"/>
  <c r="I22" i="13"/>
  <c r="K22" i="13"/>
  <c r="M22" i="13"/>
  <c r="O22" i="13"/>
  <c r="Q22" i="13"/>
  <c r="V22" i="13"/>
  <c r="G23" i="13"/>
  <c r="M23" i="13" s="1"/>
  <c r="I23" i="13"/>
  <c r="K23" i="13"/>
  <c r="O23" i="13"/>
  <c r="Q23" i="13"/>
  <c r="V23" i="13"/>
  <c r="G24" i="13"/>
  <c r="M24" i="13" s="1"/>
  <c r="I24" i="13"/>
  <c r="K24" i="13"/>
  <c r="O24" i="13"/>
  <c r="Q24" i="13"/>
  <c r="V24" i="13"/>
  <c r="G25" i="13"/>
  <c r="M25" i="13" s="1"/>
  <c r="I25" i="13"/>
  <c r="K25" i="13"/>
  <c r="O25" i="13"/>
  <c r="Q25" i="13"/>
  <c r="V25" i="13"/>
  <c r="G26" i="13"/>
  <c r="I26" i="13"/>
  <c r="K26" i="13"/>
  <c r="M26" i="13"/>
  <c r="O26" i="13"/>
  <c r="Q26" i="13"/>
  <c r="V26" i="13"/>
  <c r="G28" i="13"/>
  <c r="I28" i="13"/>
  <c r="K28" i="13"/>
  <c r="M28" i="13"/>
  <c r="O28" i="13"/>
  <c r="Q28" i="13"/>
  <c r="V28" i="13"/>
  <c r="G29" i="13"/>
  <c r="M29" i="13" s="1"/>
  <c r="I29" i="13"/>
  <c r="K29" i="13"/>
  <c r="O29" i="13"/>
  <c r="Q29" i="13"/>
  <c r="V29" i="13"/>
  <c r="G30" i="13"/>
  <c r="M30" i="13" s="1"/>
  <c r="I30" i="13"/>
  <c r="K30" i="13"/>
  <c r="O30" i="13"/>
  <c r="Q30" i="13"/>
  <c r="V30" i="13"/>
  <c r="G31" i="13"/>
  <c r="I31" i="13"/>
  <c r="K31" i="13"/>
  <c r="M31" i="13"/>
  <c r="O31" i="13"/>
  <c r="Q31" i="13"/>
  <c r="V31" i="13"/>
  <c r="G32" i="13"/>
  <c r="M32" i="13" s="1"/>
  <c r="I32" i="13"/>
  <c r="K32" i="13"/>
  <c r="O32" i="13"/>
  <c r="Q32" i="13"/>
  <c r="V32" i="13"/>
  <c r="G33" i="13"/>
  <c r="M33" i="13" s="1"/>
  <c r="I33" i="13"/>
  <c r="K33" i="13"/>
  <c r="O33" i="13"/>
  <c r="Q33" i="13"/>
  <c r="V33" i="13"/>
  <c r="G34" i="13"/>
  <c r="I34" i="13"/>
  <c r="K34" i="13"/>
  <c r="M34" i="13"/>
  <c r="O34" i="13"/>
  <c r="Q34" i="13"/>
  <c r="V34" i="13"/>
  <c r="G36" i="13"/>
  <c r="I36" i="13"/>
  <c r="K36" i="13"/>
  <c r="M36" i="13"/>
  <c r="O36" i="13"/>
  <c r="Q36" i="13"/>
  <c r="V36" i="13"/>
  <c r="G37" i="13"/>
  <c r="I37" i="13"/>
  <c r="K37" i="13"/>
  <c r="M37" i="13"/>
  <c r="O37" i="13"/>
  <c r="Q37" i="13"/>
  <c r="V37" i="13"/>
  <c r="G38" i="13"/>
  <c r="M38" i="13" s="1"/>
  <c r="I38" i="13"/>
  <c r="K38" i="13"/>
  <c r="O38" i="13"/>
  <c r="Q38" i="13"/>
  <c r="V38" i="13"/>
  <c r="G39" i="13"/>
  <c r="M39" i="13" s="1"/>
  <c r="I39" i="13"/>
  <c r="K39" i="13"/>
  <c r="O39" i="13"/>
  <c r="Q39" i="13"/>
  <c r="V39" i="13"/>
  <c r="G40" i="13"/>
  <c r="M40" i="13" s="1"/>
  <c r="I40" i="13"/>
  <c r="K40" i="13"/>
  <c r="O40" i="13"/>
  <c r="Q40" i="13"/>
  <c r="V40" i="13"/>
  <c r="G41" i="13"/>
  <c r="I41" i="13"/>
  <c r="K41" i="13"/>
  <c r="O41" i="13"/>
  <c r="Q41" i="13"/>
  <c r="V41" i="13"/>
  <c r="V42" i="13"/>
  <c r="G43" i="13"/>
  <c r="G42" i="13" s="1"/>
  <c r="I134" i="1" s="1"/>
  <c r="I43" i="13"/>
  <c r="I42" i="13" s="1"/>
  <c r="K43" i="13"/>
  <c r="K42" i="13" s="1"/>
  <c r="O43" i="13"/>
  <c r="O42" i="13" s="1"/>
  <c r="Q43" i="13"/>
  <c r="Q42" i="13" s="1"/>
  <c r="V43" i="13"/>
  <c r="G45" i="13"/>
  <c r="I45" i="13"/>
  <c r="K45" i="13"/>
  <c r="K44" i="13" s="1"/>
  <c r="M45" i="13"/>
  <c r="O45" i="13"/>
  <c r="Q45" i="13"/>
  <c r="V45" i="13"/>
  <c r="G46" i="13"/>
  <c r="I46" i="13"/>
  <c r="K46" i="13"/>
  <c r="M46" i="13"/>
  <c r="O46" i="13"/>
  <c r="Q46" i="13"/>
  <c r="V46" i="13"/>
  <c r="G47" i="13"/>
  <c r="M47" i="13" s="1"/>
  <c r="I47" i="13"/>
  <c r="K47" i="13"/>
  <c r="O47" i="13"/>
  <c r="Q47" i="13"/>
  <c r="V47" i="13"/>
  <c r="G48" i="13"/>
  <c r="M48" i="13" s="1"/>
  <c r="I48" i="13"/>
  <c r="K48" i="13"/>
  <c r="O48" i="13"/>
  <c r="Q48" i="13"/>
  <c r="V48" i="13"/>
  <c r="G49" i="13"/>
  <c r="G44" i="13" s="1"/>
  <c r="I135" i="1" s="1"/>
  <c r="I49" i="13"/>
  <c r="K49" i="13"/>
  <c r="O49" i="13"/>
  <c r="Q49" i="13"/>
  <c r="V49" i="13"/>
  <c r="V50" i="13"/>
  <c r="G51" i="13"/>
  <c r="G50" i="13" s="1"/>
  <c r="I136" i="1" s="1"/>
  <c r="I51" i="13"/>
  <c r="I50" i="13" s="1"/>
  <c r="K51" i="13"/>
  <c r="K50" i="13" s="1"/>
  <c r="O51" i="13"/>
  <c r="O50" i="13" s="1"/>
  <c r="Q51" i="13"/>
  <c r="Q50" i="13" s="1"/>
  <c r="V51" i="13"/>
  <c r="G53" i="13"/>
  <c r="I53" i="13"/>
  <c r="I52" i="13" s="1"/>
  <c r="K53" i="13"/>
  <c r="M53" i="13"/>
  <c r="O53" i="13"/>
  <c r="Q53" i="13"/>
  <c r="Q52" i="13" s="1"/>
  <c r="V53" i="13"/>
  <c r="G54" i="13"/>
  <c r="I54" i="13"/>
  <c r="K54" i="13"/>
  <c r="M54" i="13"/>
  <c r="O54" i="13"/>
  <c r="Q54" i="13"/>
  <c r="V54" i="13"/>
  <c r="G55" i="13"/>
  <c r="I55" i="13"/>
  <c r="K55" i="13"/>
  <c r="M55" i="13"/>
  <c r="O55" i="13"/>
  <c r="Q55" i="13"/>
  <c r="V55" i="13"/>
  <c r="G56" i="13"/>
  <c r="M56" i="13" s="1"/>
  <c r="I56" i="13"/>
  <c r="K56" i="13"/>
  <c r="O56" i="13"/>
  <c r="Q56" i="13"/>
  <c r="V56" i="13"/>
  <c r="G57" i="13"/>
  <c r="I57" i="13"/>
  <c r="K57" i="13"/>
  <c r="O57" i="13"/>
  <c r="Q57" i="13"/>
  <c r="V57" i="13"/>
  <c r="G61" i="13"/>
  <c r="I61" i="13"/>
  <c r="K61" i="13"/>
  <c r="O61" i="13"/>
  <c r="Q61" i="13"/>
  <c r="Q60" i="13" s="1"/>
  <c r="V61" i="13"/>
  <c r="G62" i="13"/>
  <c r="I62" i="13"/>
  <c r="K62" i="13"/>
  <c r="M62" i="13"/>
  <c r="O62" i="13"/>
  <c r="Q62" i="13"/>
  <c r="V62" i="13"/>
  <c r="G63" i="13"/>
  <c r="I63" i="13"/>
  <c r="K63" i="13"/>
  <c r="M63" i="13"/>
  <c r="O63" i="13"/>
  <c r="Q63" i="13"/>
  <c r="V63" i="13"/>
  <c r="G64" i="13"/>
  <c r="M64" i="13" s="1"/>
  <c r="I64" i="13"/>
  <c r="K64" i="13"/>
  <c r="O64" i="13"/>
  <c r="Q64" i="13"/>
  <c r="V64" i="13"/>
  <c r="G65" i="13"/>
  <c r="M65" i="13" s="1"/>
  <c r="I65" i="13"/>
  <c r="K65" i="13"/>
  <c r="O65" i="13"/>
  <c r="Q65" i="13"/>
  <c r="V65" i="13"/>
  <c r="G66" i="13"/>
  <c r="M66" i="13" s="1"/>
  <c r="I66" i="13"/>
  <c r="K66" i="13"/>
  <c r="O66" i="13"/>
  <c r="Q66" i="13"/>
  <c r="V66" i="13"/>
  <c r="G67" i="13"/>
  <c r="M67" i="13" s="1"/>
  <c r="I67" i="13"/>
  <c r="K67" i="13"/>
  <c r="O67" i="13"/>
  <c r="Q67" i="13"/>
  <c r="V67" i="13"/>
  <c r="G68" i="13"/>
  <c r="M68" i="13" s="1"/>
  <c r="I68" i="13"/>
  <c r="K68" i="13"/>
  <c r="O68" i="13"/>
  <c r="Q68" i="13"/>
  <c r="V68" i="13"/>
  <c r="G69" i="13"/>
  <c r="M69" i="13" s="1"/>
  <c r="I69" i="13"/>
  <c r="K69" i="13"/>
  <c r="O69" i="13"/>
  <c r="Q69" i="13"/>
  <c r="V69" i="13"/>
  <c r="G70" i="13"/>
  <c r="M70" i="13" s="1"/>
  <c r="I70" i="13"/>
  <c r="K70" i="13"/>
  <c r="O70" i="13"/>
  <c r="Q70" i="13"/>
  <c r="V70" i="13"/>
  <c r="G71" i="13"/>
  <c r="I71" i="13"/>
  <c r="K71" i="13"/>
  <c r="M71" i="13"/>
  <c r="O71" i="13"/>
  <c r="Q71" i="13"/>
  <c r="V71" i="13"/>
  <c r="G72" i="13"/>
  <c r="M72" i="13" s="1"/>
  <c r="I72" i="13"/>
  <c r="K72" i="13"/>
  <c r="O72" i="13"/>
  <c r="Q72" i="13"/>
  <c r="V72" i="13"/>
  <c r="G74" i="13"/>
  <c r="M74" i="13" s="1"/>
  <c r="I74" i="13"/>
  <c r="K74" i="13"/>
  <c r="O74" i="13"/>
  <c r="Q74" i="13"/>
  <c r="V74" i="13"/>
  <c r="G75" i="13"/>
  <c r="M75" i="13" s="1"/>
  <c r="I75" i="13"/>
  <c r="K75" i="13"/>
  <c r="O75" i="13"/>
  <c r="Q75" i="13"/>
  <c r="V75" i="13"/>
  <c r="G77" i="13"/>
  <c r="M77" i="13" s="1"/>
  <c r="I77" i="13"/>
  <c r="K77" i="13"/>
  <c r="O77" i="13"/>
  <c r="Q77" i="13"/>
  <c r="V77" i="13"/>
  <c r="V73" i="13" s="1"/>
  <c r="G78" i="13"/>
  <c r="M78" i="13" s="1"/>
  <c r="I78" i="13"/>
  <c r="K78" i="13"/>
  <c r="O78" i="13"/>
  <c r="Q78" i="13"/>
  <c r="V78" i="13"/>
  <c r="G80" i="13"/>
  <c r="M80" i="13" s="1"/>
  <c r="I80" i="13"/>
  <c r="K80" i="13"/>
  <c r="O80" i="13"/>
  <c r="Q80" i="13"/>
  <c r="V80" i="13"/>
  <c r="I81" i="13"/>
  <c r="O81" i="13"/>
  <c r="G82" i="13"/>
  <c r="I82" i="13"/>
  <c r="K82" i="13"/>
  <c r="K81" i="13" s="1"/>
  <c r="O82" i="13"/>
  <c r="Q82" i="13"/>
  <c r="Q81" i="13" s="1"/>
  <c r="V82" i="13"/>
  <c r="V81" i="13" s="1"/>
  <c r="G84" i="13"/>
  <c r="M84" i="13" s="1"/>
  <c r="I84" i="13"/>
  <c r="K84" i="13"/>
  <c r="O84" i="13"/>
  <c r="Q84" i="13"/>
  <c r="V84" i="13"/>
  <c r="G85" i="13"/>
  <c r="M85" i="13" s="1"/>
  <c r="I85" i="13"/>
  <c r="K85" i="13"/>
  <c r="O85" i="13"/>
  <c r="Q85" i="13"/>
  <c r="V85" i="13"/>
  <c r="G86" i="13"/>
  <c r="M86" i="13" s="1"/>
  <c r="I86" i="13"/>
  <c r="K86" i="13"/>
  <c r="O86" i="13"/>
  <c r="Q86" i="13"/>
  <c r="V86" i="13"/>
  <c r="G87" i="13"/>
  <c r="M87" i="13" s="1"/>
  <c r="I87" i="13"/>
  <c r="K87" i="13"/>
  <c r="O87" i="13"/>
  <c r="Q87" i="13"/>
  <c r="V87" i="13"/>
  <c r="V83" i="13" s="1"/>
  <c r="G89" i="13"/>
  <c r="M89" i="13" s="1"/>
  <c r="I89" i="13"/>
  <c r="K89" i="13"/>
  <c r="K88" i="13" s="1"/>
  <c r="O89" i="13"/>
  <c r="Q89" i="13"/>
  <c r="V89" i="13"/>
  <c r="G90" i="13"/>
  <c r="I90" i="13"/>
  <c r="K90" i="13"/>
  <c r="M90" i="13"/>
  <c r="O90" i="13"/>
  <c r="Q90" i="13"/>
  <c r="V90" i="13"/>
  <c r="G91" i="13"/>
  <c r="M91" i="13" s="1"/>
  <c r="I91" i="13"/>
  <c r="K91" i="13"/>
  <c r="O91" i="13"/>
  <c r="Q91" i="13"/>
  <c r="V91" i="13"/>
  <c r="G92" i="13"/>
  <c r="M92" i="13" s="1"/>
  <c r="I92" i="13"/>
  <c r="K92" i="13"/>
  <c r="O92" i="13"/>
  <c r="Q92" i="13"/>
  <c r="V92" i="13"/>
  <c r="G93" i="13"/>
  <c r="I93" i="13"/>
  <c r="K93" i="13"/>
  <c r="O93" i="13"/>
  <c r="Q93" i="13"/>
  <c r="V93" i="13"/>
  <c r="G94" i="13"/>
  <c r="M94" i="13" s="1"/>
  <c r="I94" i="13"/>
  <c r="K94" i="13"/>
  <c r="O94" i="13"/>
  <c r="Q94" i="13"/>
  <c r="V94" i="13"/>
  <c r="G95" i="13"/>
  <c r="M95" i="13" s="1"/>
  <c r="I95" i="13"/>
  <c r="K95" i="13"/>
  <c r="O95" i="13"/>
  <c r="Q95" i="13"/>
  <c r="V95" i="13"/>
  <c r="G96" i="13"/>
  <c r="I96" i="13"/>
  <c r="K96" i="13"/>
  <c r="M96" i="13"/>
  <c r="O96" i="13"/>
  <c r="Q96" i="13"/>
  <c r="V96" i="13"/>
  <c r="G97" i="13"/>
  <c r="I97" i="13"/>
  <c r="K97" i="13"/>
  <c r="M97" i="13"/>
  <c r="O97" i="13"/>
  <c r="Q97" i="13"/>
  <c r="V97" i="13"/>
  <c r="G98" i="13"/>
  <c r="I98" i="13"/>
  <c r="K98" i="13"/>
  <c r="M98" i="13"/>
  <c r="O98" i="13"/>
  <c r="Q98" i="13"/>
  <c r="V98" i="13"/>
  <c r="G99" i="13"/>
  <c r="M99" i="13" s="1"/>
  <c r="I99" i="13"/>
  <c r="K99" i="13"/>
  <c r="O99" i="13"/>
  <c r="Q99" i="13"/>
  <c r="V99" i="13"/>
  <c r="G100" i="13"/>
  <c r="M100" i="13" s="1"/>
  <c r="I100" i="13"/>
  <c r="K100" i="13"/>
  <c r="O100" i="13"/>
  <c r="Q100" i="13"/>
  <c r="V100" i="13"/>
  <c r="G101" i="13"/>
  <c r="M101" i="13" s="1"/>
  <c r="I101" i="13"/>
  <c r="K101" i="13"/>
  <c r="O101" i="13"/>
  <c r="Q101" i="13"/>
  <c r="V101" i="13"/>
  <c r="G102" i="13"/>
  <c r="M102" i="13" s="1"/>
  <c r="I102" i="13"/>
  <c r="K102" i="13"/>
  <c r="O102" i="13"/>
  <c r="Q102" i="13"/>
  <c r="V102" i="13"/>
  <c r="G104" i="13"/>
  <c r="I104" i="13"/>
  <c r="K104" i="13"/>
  <c r="M104" i="13"/>
  <c r="O104" i="13"/>
  <c r="Q104" i="13"/>
  <c r="V104" i="13"/>
  <c r="G105" i="13"/>
  <c r="M105" i="13" s="1"/>
  <c r="I105" i="13"/>
  <c r="K105" i="13"/>
  <c r="O105" i="13"/>
  <c r="Q105" i="13"/>
  <c r="V105" i="13"/>
  <c r="G106" i="13"/>
  <c r="I106" i="13"/>
  <c r="K106" i="13"/>
  <c r="M106" i="13"/>
  <c r="O106" i="13"/>
  <c r="Q106" i="13"/>
  <c r="V106" i="13"/>
  <c r="G107" i="13"/>
  <c r="M107" i="13" s="1"/>
  <c r="I107" i="13"/>
  <c r="K107" i="13"/>
  <c r="O107" i="13"/>
  <c r="Q107" i="13"/>
  <c r="V107" i="13"/>
  <c r="G108" i="13"/>
  <c r="M108" i="13" s="1"/>
  <c r="I108" i="13"/>
  <c r="K108" i="13"/>
  <c r="O108" i="13"/>
  <c r="Q108" i="13"/>
  <c r="V108" i="13"/>
  <c r="G109" i="13"/>
  <c r="M109" i="13" s="1"/>
  <c r="I109" i="13"/>
  <c r="K109" i="13"/>
  <c r="O109" i="13"/>
  <c r="Q109" i="13"/>
  <c r="V109" i="13"/>
  <c r="G110" i="13"/>
  <c r="M110" i="13" s="1"/>
  <c r="I110" i="13"/>
  <c r="K110" i="13"/>
  <c r="O110" i="13"/>
  <c r="Q110" i="13"/>
  <c r="V110" i="13"/>
  <c r="G111" i="13"/>
  <c r="M111" i="13" s="1"/>
  <c r="I111" i="13"/>
  <c r="K111" i="13"/>
  <c r="O111" i="13"/>
  <c r="Q111" i="13"/>
  <c r="V111" i="13"/>
  <c r="G112" i="13"/>
  <c r="M112" i="13" s="1"/>
  <c r="I112" i="13"/>
  <c r="K112" i="13"/>
  <c r="O112" i="13"/>
  <c r="Q112" i="13"/>
  <c r="V112" i="13"/>
  <c r="G113" i="13"/>
  <c r="M113" i="13" s="1"/>
  <c r="I113" i="13"/>
  <c r="K113" i="13"/>
  <c r="O113" i="13"/>
  <c r="Q113" i="13"/>
  <c r="V113" i="13"/>
  <c r="G115" i="13"/>
  <c r="I115" i="13"/>
  <c r="K115" i="13"/>
  <c r="M115" i="13"/>
  <c r="O115" i="13"/>
  <c r="Q115" i="13"/>
  <c r="V115" i="13"/>
  <c r="G116" i="13"/>
  <c r="I116" i="13"/>
  <c r="K116" i="13"/>
  <c r="M116" i="13"/>
  <c r="O116" i="13"/>
  <c r="Q116" i="13"/>
  <c r="V116" i="13"/>
  <c r="G117" i="13"/>
  <c r="M117" i="13" s="1"/>
  <c r="I117" i="13"/>
  <c r="K117" i="13"/>
  <c r="O117" i="13"/>
  <c r="Q117" i="13"/>
  <c r="V117" i="13"/>
  <c r="G118" i="13"/>
  <c r="M118" i="13" s="1"/>
  <c r="I118" i="13"/>
  <c r="K118" i="13"/>
  <c r="O118" i="13"/>
  <c r="Q118" i="13"/>
  <c r="V118" i="13"/>
  <c r="G119" i="13"/>
  <c r="M119" i="13" s="1"/>
  <c r="I119" i="13"/>
  <c r="K119" i="13"/>
  <c r="O119" i="13"/>
  <c r="Q119" i="13"/>
  <c r="V119" i="13"/>
  <c r="G120" i="13"/>
  <c r="M120" i="13" s="1"/>
  <c r="I120" i="13"/>
  <c r="K120" i="13"/>
  <c r="O120" i="13"/>
  <c r="Q120" i="13"/>
  <c r="V120" i="13"/>
  <c r="G121" i="13"/>
  <c r="I121" i="13"/>
  <c r="K121" i="13"/>
  <c r="M121" i="13"/>
  <c r="O121" i="13"/>
  <c r="Q121" i="13"/>
  <c r="V121" i="13"/>
  <c r="G123" i="13"/>
  <c r="I123" i="13"/>
  <c r="K123" i="13"/>
  <c r="M123" i="13"/>
  <c r="O123" i="13"/>
  <c r="O122" i="13" s="1"/>
  <c r="Q123" i="13"/>
  <c r="V123" i="13"/>
  <c r="G124" i="13"/>
  <c r="M124" i="13" s="1"/>
  <c r="I124" i="13"/>
  <c r="K124" i="13"/>
  <c r="O124" i="13"/>
  <c r="Q124" i="13"/>
  <c r="V124" i="13"/>
  <c r="G125" i="13"/>
  <c r="I125" i="13"/>
  <c r="K125" i="13"/>
  <c r="O125" i="13"/>
  <c r="Q125" i="13"/>
  <c r="V125" i="13"/>
  <c r="G128" i="13"/>
  <c r="M128" i="13" s="1"/>
  <c r="I128" i="13"/>
  <c r="K128" i="13"/>
  <c r="O128" i="13"/>
  <c r="Q128" i="13"/>
  <c r="V128" i="13"/>
  <c r="G129" i="13"/>
  <c r="M129" i="13" s="1"/>
  <c r="I129" i="13"/>
  <c r="K129" i="13"/>
  <c r="O129" i="13"/>
  <c r="Q129" i="13"/>
  <c r="V129" i="13"/>
  <c r="G130" i="13"/>
  <c r="M130" i="13" s="1"/>
  <c r="I130" i="13"/>
  <c r="K130" i="13"/>
  <c r="O130" i="13"/>
  <c r="Q130" i="13"/>
  <c r="V130" i="13"/>
  <c r="G131" i="13"/>
  <c r="M131" i="13" s="1"/>
  <c r="I131" i="13"/>
  <c r="K131" i="13"/>
  <c r="O131" i="13"/>
  <c r="Q131" i="13"/>
  <c r="V131" i="13"/>
  <c r="G132" i="13"/>
  <c r="I132" i="13"/>
  <c r="G133" i="13"/>
  <c r="I133" i="13"/>
  <c r="K133" i="13"/>
  <c r="K132" i="13" s="1"/>
  <c r="M133" i="13"/>
  <c r="M132" i="13" s="1"/>
  <c r="O133" i="13"/>
  <c r="Q133" i="13"/>
  <c r="V133" i="13"/>
  <c r="V132" i="13" s="1"/>
  <c r="G134" i="13"/>
  <c r="I134" i="13"/>
  <c r="K134" i="13"/>
  <c r="M134" i="13"/>
  <c r="O134" i="13"/>
  <c r="Q134" i="13"/>
  <c r="V134" i="13"/>
  <c r="O135" i="13"/>
  <c r="G136" i="13"/>
  <c r="M136" i="13" s="1"/>
  <c r="I136" i="13"/>
  <c r="K136" i="13"/>
  <c r="K135" i="13" s="1"/>
  <c r="O136" i="13"/>
  <c r="Q136" i="13"/>
  <c r="Q135" i="13" s="1"/>
  <c r="V136" i="13"/>
  <c r="V135" i="13" s="1"/>
  <c r="G137" i="13"/>
  <c r="M137" i="13" s="1"/>
  <c r="I137" i="13"/>
  <c r="K137" i="13"/>
  <c r="O137" i="13"/>
  <c r="Q137" i="13"/>
  <c r="V137" i="13"/>
  <c r="AE139" i="13"/>
  <c r="F42" i="1" s="1"/>
  <c r="BA24" i="12"/>
  <c r="BA22" i="12"/>
  <c r="BA20" i="12"/>
  <c r="BA13" i="12"/>
  <c r="BA11" i="12"/>
  <c r="G9" i="12"/>
  <c r="M9" i="12" s="1"/>
  <c r="I9" i="12"/>
  <c r="I8" i="12" s="1"/>
  <c r="K9" i="12"/>
  <c r="O9" i="12"/>
  <c r="Q9" i="12"/>
  <c r="V9" i="12"/>
  <c r="G10" i="12"/>
  <c r="M10" i="12" s="1"/>
  <c r="I10" i="12"/>
  <c r="K10" i="12"/>
  <c r="O10" i="12"/>
  <c r="Q10" i="12"/>
  <c r="V10" i="12"/>
  <c r="G12" i="12"/>
  <c r="I12" i="12"/>
  <c r="K12" i="12"/>
  <c r="M12" i="12"/>
  <c r="O12" i="12"/>
  <c r="Q12" i="12"/>
  <c r="V12" i="12"/>
  <c r="G14" i="12"/>
  <c r="M14" i="12" s="1"/>
  <c r="I14" i="12"/>
  <c r="K14" i="12"/>
  <c r="O14" i="12"/>
  <c r="Q14" i="12"/>
  <c r="V14" i="12"/>
  <c r="G17" i="12"/>
  <c r="M17" i="12" s="1"/>
  <c r="I17" i="12"/>
  <c r="K17" i="12"/>
  <c r="O17" i="12"/>
  <c r="O16" i="12" s="1"/>
  <c r="Q17" i="12"/>
  <c r="V17" i="12"/>
  <c r="G19" i="12"/>
  <c r="M19" i="12" s="1"/>
  <c r="I19" i="12"/>
  <c r="K19" i="12"/>
  <c r="O19" i="12"/>
  <c r="Q19" i="12"/>
  <c r="V19" i="12"/>
  <c r="G21" i="12"/>
  <c r="M21" i="12" s="1"/>
  <c r="I21" i="12"/>
  <c r="K21" i="12"/>
  <c r="O21" i="12"/>
  <c r="Q21" i="12"/>
  <c r="V21" i="12"/>
  <c r="G23" i="12"/>
  <c r="M23" i="12" s="1"/>
  <c r="I23" i="12"/>
  <c r="K23" i="12"/>
  <c r="O23" i="12"/>
  <c r="Q23" i="12"/>
  <c r="V23" i="12"/>
  <c r="AE26" i="12"/>
  <c r="F41" i="1" s="1"/>
  <c r="I18" i="1"/>
  <c r="AZ122" i="1"/>
  <c r="AZ121" i="1"/>
  <c r="AZ119" i="1"/>
  <c r="AZ118" i="1"/>
  <c r="AZ116" i="1"/>
  <c r="AZ115" i="1"/>
  <c r="AZ113" i="1"/>
  <c r="AZ111" i="1"/>
  <c r="AZ110" i="1"/>
  <c r="AZ109" i="1"/>
  <c r="AZ107" i="1"/>
  <c r="AZ104" i="1"/>
  <c r="AZ102" i="1"/>
  <c r="AZ98" i="1"/>
  <c r="AZ97" i="1"/>
  <c r="AZ95" i="1"/>
  <c r="AZ94" i="1"/>
  <c r="AZ92" i="1"/>
  <c r="AZ91" i="1"/>
  <c r="AZ90" i="1"/>
  <c r="AZ88" i="1"/>
  <c r="AZ87" i="1"/>
  <c r="AZ85" i="1"/>
  <c r="AZ83" i="1"/>
  <c r="AZ82" i="1"/>
  <c r="AZ80" i="1"/>
  <c r="AZ78" i="1"/>
  <c r="AZ77" i="1"/>
  <c r="AZ75" i="1"/>
  <c r="AZ74" i="1"/>
  <c r="AZ72" i="1"/>
  <c r="AZ71" i="1"/>
  <c r="AZ69" i="1"/>
  <c r="AZ67" i="1"/>
  <c r="AZ66" i="1"/>
  <c r="AZ65" i="1"/>
  <c r="AZ64" i="1"/>
  <c r="AZ63" i="1"/>
  <c r="AZ62" i="1"/>
  <c r="AZ59" i="1"/>
  <c r="AZ57" i="1"/>
  <c r="AZ56" i="1"/>
  <c r="AZ54" i="1"/>
  <c r="AZ52" i="1"/>
  <c r="Q122" i="13" l="1"/>
  <c r="F49" i="1"/>
  <c r="F48" i="1"/>
  <c r="M220" i="16"/>
  <c r="M219" i="16" s="1"/>
  <c r="G219" i="16"/>
  <c r="I133" i="1" s="1"/>
  <c r="M195" i="16"/>
  <c r="M16" i="12"/>
  <c r="I122" i="13"/>
  <c r="K52" i="13"/>
  <c r="V35" i="13"/>
  <c r="O31" i="14"/>
  <c r="G16" i="12"/>
  <c r="I158" i="1" s="1"/>
  <c r="I20" i="1" s="1"/>
  <c r="O132" i="13"/>
  <c r="G60" i="13"/>
  <c r="I138" i="1" s="1"/>
  <c r="K27" i="13"/>
  <c r="G12" i="13"/>
  <c r="I129" i="1" s="1"/>
  <c r="O12" i="13"/>
  <c r="F45" i="1"/>
  <c r="F44" i="1"/>
  <c r="V32" i="15"/>
  <c r="K111" i="16"/>
  <c r="M22" i="16"/>
  <c r="V17" i="16"/>
  <c r="M27" i="16"/>
  <c r="M26" i="16" s="1"/>
  <c r="G26" i="16"/>
  <c r="I73" i="13"/>
  <c r="O44" i="13"/>
  <c r="K49" i="14"/>
  <c r="Q103" i="13"/>
  <c r="V88" i="13"/>
  <c r="Q73" i="13"/>
  <c r="V60" i="13"/>
  <c r="O35" i="13"/>
  <c r="I27" i="13"/>
  <c r="V8" i="13"/>
  <c r="V20" i="14"/>
  <c r="I111" i="16"/>
  <c r="F47" i="1"/>
  <c r="V16" i="12"/>
  <c r="G8" i="12"/>
  <c r="V103" i="13"/>
  <c r="O103" i="13"/>
  <c r="V44" i="13"/>
  <c r="I12" i="13"/>
  <c r="Q8" i="13"/>
  <c r="Q49" i="14"/>
  <c r="V31" i="14"/>
  <c r="Q20" i="14"/>
  <c r="M15" i="15"/>
  <c r="M14" i="15" s="1"/>
  <c r="G14" i="15"/>
  <c r="F39" i="1"/>
  <c r="M103" i="13"/>
  <c r="K73" i="13"/>
  <c r="K35" i="13"/>
  <c r="O32" i="15"/>
  <c r="G16" i="15"/>
  <c r="I142" i="1" s="1"/>
  <c r="M17" i="15"/>
  <c r="M82" i="13"/>
  <c r="M81" i="13" s="1"/>
  <c r="G81" i="13"/>
  <c r="I141" i="1" s="1"/>
  <c r="G35" i="13"/>
  <c r="I132" i="1" s="1"/>
  <c r="Q27" i="13"/>
  <c r="I19" i="13"/>
  <c r="I49" i="14"/>
  <c r="K32" i="15"/>
  <c r="AF100" i="15"/>
  <c r="I195" i="16"/>
  <c r="G102" i="16"/>
  <c r="I152" i="1" s="1"/>
  <c r="G28" i="16"/>
  <c r="I16" i="12"/>
  <c r="O8" i="12"/>
  <c r="K83" i="13"/>
  <c r="K60" i="13"/>
  <c r="G52" i="13"/>
  <c r="I137" i="1" s="1"/>
  <c r="G19" i="13"/>
  <c r="I130" i="1" s="1"/>
  <c r="M20" i="13"/>
  <c r="M19" i="13" s="1"/>
  <c r="Q31" i="14"/>
  <c r="I32" i="15"/>
  <c r="Q8" i="15"/>
  <c r="O111" i="16"/>
  <c r="I108" i="16"/>
  <c r="V34" i="16"/>
  <c r="F43" i="1"/>
  <c r="K20" i="14"/>
  <c r="I20" i="14"/>
  <c r="I58" i="15"/>
  <c r="Q24" i="15"/>
  <c r="K24" i="15"/>
  <c r="Q16" i="15"/>
  <c r="O16" i="15"/>
  <c r="G8" i="15"/>
  <c r="O195" i="16"/>
  <c r="Q111" i="16"/>
  <c r="O28" i="16"/>
  <c r="V10" i="16"/>
  <c r="K8" i="12"/>
  <c r="Q132" i="13"/>
  <c r="G122" i="13"/>
  <c r="I154" i="1" s="1"/>
  <c r="V122" i="13"/>
  <c r="I88" i="13"/>
  <c r="I83" i="13"/>
  <c r="O73" i="13"/>
  <c r="O60" i="13"/>
  <c r="O52" i="13"/>
  <c r="Q44" i="13"/>
  <c r="Q35" i="13"/>
  <c r="O27" i="13"/>
  <c r="K12" i="13"/>
  <c r="O49" i="14"/>
  <c r="Q32" i="15"/>
  <c r="I24" i="15"/>
  <c r="V8" i="15"/>
  <c r="Q206" i="16"/>
  <c r="K195" i="16"/>
  <c r="V111" i="16"/>
  <c r="K108" i="16"/>
  <c r="I34" i="16"/>
  <c r="K28" i="16"/>
  <c r="I28" i="16"/>
  <c r="I22" i="16"/>
  <c r="I60" i="13"/>
  <c r="G27" i="13"/>
  <c r="I131" i="1" s="1"/>
  <c r="G20" i="14"/>
  <c r="I149" i="1" s="1"/>
  <c r="K8" i="15"/>
  <c r="I206" i="16"/>
  <c r="Q102" i="16"/>
  <c r="O34" i="16"/>
  <c r="Q28" i="16"/>
  <c r="Q16" i="12"/>
  <c r="V8" i="12"/>
  <c r="I135" i="13"/>
  <c r="M125" i="13"/>
  <c r="M122" i="13" s="1"/>
  <c r="I103" i="13"/>
  <c r="O88" i="13"/>
  <c r="Q83" i="13"/>
  <c r="V19" i="13"/>
  <c r="V12" i="13"/>
  <c r="I8" i="13"/>
  <c r="I31" i="14"/>
  <c r="K8" i="14"/>
  <c r="V58" i="15"/>
  <c r="O58" i="15"/>
  <c r="V16" i="15"/>
  <c r="I8" i="15"/>
  <c r="V195" i="16"/>
  <c r="K102" i="16"/>
  <c r="Q34" i="16"/>
  <c r="K34" i="16"/>
  <c r="V28" i="16"/>
  <c r="V22" i="16"/>
  <c r="K17" i="16"/>
  <c r="I17" i="16"/>
  <c r="K122" i="13"/>
  <c r="Q88" i="13"/>
  <c r="I44" i="13"/>
  <c r="I35" i="13"/>
  <c r="K8" i="13"/>
  <c r="K31" i="14"/>
  <c r="O20" i="14"/>
  <c r="O8" i="14"/>
  <c r="Q58" i="15"/>
  <c r="O102" i="16"/>
  <c r="Q22" i="16"/>
  <c r="K10" i="16"/>
  <c r="K16" i="12"/>
  <c r="Q8" i="12"/>
  <c r="M135" i="13"/>
  <c r="K103" i="13"/>
  <c r="G103" i="13"/>
  <c r="I153" i="1" s="1"/>
  <c r="G88" i="13"/>
  <c r="I151" i="1" s="1"/>
  <c r="O83" i="13"/>
  <c r="V52" i="13"/>
  <c r="V27" i="13"/>
  <c r="Q19" i="13"/>
  <c r="Q12" i="13"/>
  <c r="AF139" i="13"/>
  <c r="I8" i="14"/>
  <c r="K58" i="15"/>
  <c r="O24" i="15"/>
  <c r="M206" i="16"/>
  <c r="Q195" i="16"/>
  <c r="I102" i="16"/>
  <c r="G8" i="16"/>
  <c r="M34" i="16"/>
  <c r="M17" i="16"/>
  <c r="M111" i="16"/>
  <c r="G195" i="16"/>
  <c r="M109" i="16"/>
  <c r="M108" i="16" s="1"/>
  <c r="G106" i="16"/>
  <c r="G17" i="16"/>
  <c r="AF224" i="16"/>
  <c r="G34" i="16"/>
  <c r="G111" i="16"/>
  <c r="M105" i="16"/>
  <c r="M102" i="16" s="1"/>
  <c r="G22" i="16"/>
  <c r="M32" i="15"/>
  <c r="M8" i="15"/>
  <c r="M58" i="15"/>
  <c r="M16" i="15"/>
  <c r="G58" i="15"/>
  <c r="I146" i="1" s="1"/>
  <c r="G32" i="15"/>
  <c r="I145" i="1" s="1"/>
  <c r="G24" i="15"/>
  <c r="I144" i="1" s="1"/>
  <c r="M26" i="15"/>
  <c r="M24" i="15" s="1"/>
  <c r="M8" i="14"/>
  <c r="M31" i="14"/>
  <c r="M49" i="14"/>
  <c r="AF64" i="14"/>
  <c r="G8" i="14"/>
  <c r="G60" i="14"/>
  <c r="G49" i="14"/>
  <c r="I155" i="1" s="1"/>
  <c r="G31" i="14"/>
  <c r="I150" i="1" s="1"/>
  <c r="M24" i="14"/>
  <c r="M20" i="14" s="1"/>
  <c r="M88" i="13"/>
  <c r="M52" i="13"/>
  <c r="M73" i="13"/>
  <c r="M83" i="13"/>
  <c r="M27" i="13"/>
  <c r="M44" i="13"/>
  <c r="G135" i="13"/>
  <c r="I156" i="1" s="1"/>
  <c r="M61" i="13"/>
  <c r="M60" i="13" s="1"/>
  <c r="M51" i="13"/>
  <c r="M50" i="13" s="1"/>
  <c r="M43" i="13"/>
  <c r="M42" i="13" s="1"/>
  <c r="G8" i="13"/>
  <c r="G83" i="13"/>
  <c r="G73" i="13"/>
  <c r="I140" i="1" s="1"/>
  <c r="M93" i="13"/>
  <c r="M57" i="13"/>
  <c r="M49" i="13"/>
  <c r="M41" i="13"/>
  <c r="M35" i="13" s="1"/>
  <c r="M9" i="13"/>
  <c r="M8" i="13" s="1"/>
  <c r="M16" i="13"/>
  <c r="M12" i="13" s="1"/>
  <c r="M8" i="12"/>
  <c r="AF26" i="12"/>
  <c r="J28" i="1"/>
  <c r="J26" i="1"/>
  <c r="G38" i="1"/>
  <c r="F38" i="1"/>
  <c r="H32" i="1"/>
  <c r="J23" i="1"/>
  <c r="J24" i="1"/>
  <c r="J25" i="1"/>
  <c r="J27" i="1"/>
  <c r="E24" i="1"/>
  <c r="E26" i="1"/>
  <c r="I128" i="1" l="1"/>
  <c r="G139" i="13"/>
  <c r="I148" i="1"/>
  <c r="G64" i="14"/>
  <c r="F50" i="1"/>
  <c r="G28" i="1" s="1"/>
  <c r="G40" i="1"/>
  <c r="H40" i="1" s="1"/>
  <c r="I40" i="1" s="1"/>
  <c r="G41" i="1"/>
  <c r="G39" i="1"/>
  <c r="G50" i="1" s="1"/>
  <c r="G25" i="1" s="1"/>
  <c r="A25" i="1" s="1"/>
  <c r="A26" i="1" s="1"/>
  <c r="G26" i="1" s="1"/>
  <c r="G100" i="15"/>
  <c r="I139" i="1"/>
  <c r="G224" i="16"/>
  <c r="I143" i="1"/>
  <c r="I17" i="1" s="1"/>
  <c r="I147" i="1"/>
  <c r="G47" i="1"/>
  <c r="H47" i="1" s="1"/>
  <c r="I47" i="1" s="1"/>
  <c r="G46" i="1"/>
  <c r="G44" i="1"/>
  <c r="H44" i="1" s="1"/>
  <c r="I44" i="1" s="1"/>
  <c r="G45" i="1"/>
  <c r="H45" i="1" s="1"/>
  <c r="I45" i="1" s="1"/>
  <c r="G48" i="1"/>
  <c r="H48" i="1" s="1"/>
  <c r="I48" i="1" s="1"/>
  <c r="G49" i="1"/>
  <c r="H49" i="1" s="1"/>
  <c r="I49" i="1" s="1"/>
  <c r="G42" i="1"/>
  <c r="G43" i="1"/>
  <c r="H43" i="1" s="1"/>
  <c r="I43" i="1" s="1"/>
  <c r="I157" i="1"/>
  <c r="I19" i="1" s="1"/>
  <c r="G26" i="12"/>
  <c r="G23" i="1"/>
  <c r="H42" i="1" l="1"/>
  <c r="I42" i="1" s="1"/>
  <c r="H46" i="1"/>
  <c r="I46" i="1" s="1"/>
  <c r="H41" i="1"/>
  <c r="I41" i="1"/>
  <c r="I16" i="1"/>
  <c r="I21" i="1" s="1"/>
  <c r="I159" i="1"/>
  <c r="H39" i="1"/>
  <c r="A23" i="1"/>
  <c r="A24" i="1" s="1"/>
  <c r="G24" i="1" s="1"/>
  <c r="A27" i="1" s="1"/>
  <c r="A29" i="1" s="1"/>
  <c r="G29" i="1" s="1"/>
  <c r="G27" i="1" s="1"/>
  <c r="J157" i="1" l="1"/>
  <c r="J158" i="1"/>
  <c r="J148" i="1"/>
  <c r="J143" i="1"/>
  <c r="J144" i="1"/>
  <c r="J131" i="1"/>
  <c r="J142" i="1"/>
  <c r="J136" i="1"/>
  <c r="J135" i="1"/>
  <c r="J145" i="1"/>
  <c r="J139" i="1"/>
  <c r="J141" i="1"/>
  <c r="J146" i="1"/>
  <c r="J156" i="1"/>
  <c r="J132" i="1"/>
  <c r="J155" i="1"/>
  <c r="J147" i="1"/>
  <c r="J149" i="1"/>
  <c r="J140" i="1"/>
  <c r="J138" i="1"/>
  <c r="J151" i="1"/>
  <c r="J130" i="1"/>
  <c r="J150" i="1"/>
  <c r="J128" i="1"/>
  <c r="J159" i="1" s="1"/>
  <c r="J133" i="1"/>
  <c r="J129" i="1"/>
  <c r="J153" i="1"/>
  <c r="J137" i="1"/>
  <c r="J152" i="1"/>
  <c r="J134" i="1"/>
  <c r="J154" i="1"/>
  <c r="I39" i="1"/>
  <c r="I50" i="1" s="1"/>
  <c r="H50" i="1"/>
  <c r="J40" i="1" l="1"/>
  <c r="J49" i="1"/>
  <c r="J43" i="1"/>
  <c r="J44" i="1"/>
  <c r="J45" i="1"/>
  <c r="J42" i="1"/>
  <c r="J48" i="1"/>
  <c r="J39" i="1"/>
  <c r="J50" i="1" s="1"/>
  <c r="J47" i="1"/>
  <c r="J46" i="1"/>
  <c r="J41"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Michael Švarc</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Michael Švarc</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Michael Švarc</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Michael Švarc</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Michael Švarc</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<sst xmlns="http://schemas.openxmlformats.org/spreadsheetml/2006/main" count="3188" uniqueCount="916">
  <si>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</si>
  <si>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</si>
  <si>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</si>
  <si>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</si>
  <si>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</si>
  <si>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</si>
  <si>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</si>
  <si>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</si>
  <si>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</si>
  <si>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</si>
  <si>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</si>
  <si>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</si>
  <si>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</si>
  <si>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</si>
  <si>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</si>
  <si>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</si>
  <si>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</si>
  <si>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</si>
  <si>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</si>
  <si>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</si>
  <si>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</si>
  <si>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</si>
  <si>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</si>
  <si>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</si>
  <si>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</si>
  <si>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</si>
  <si>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</si>
  <si>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</si>
  <si>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</si>
  <si>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</si>
  <si>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</si>
  <si>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</si>
  <si>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</si>
  <si>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</si>
  <si>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</si>
  <si>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</si>
  <si>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</si>
  <si>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</si>
  <si>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</si>
  <si>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</si>
  <si>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</si>
  <si>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</si>
  <si>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</si>
  <si>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Švarc (www.rozpocty.net)</t>
  </si>
  <si>
    <t>2019_0304</t>
  </si>
  <si>
    <t>AULA - Změna části užívání stavby</t>
  </si>
  <si>
    <t>Střední škola automobilní a informatiky</t>
  </si>
  <si>
    <t>Weilova 1270/4</t>
  </si>
  <si>
    <t>Praha-Hostivař</t>
  </si>
  <si>
    <t>10200</t>
  </si>
  <si>
    <t>00497070</t>
  </si>
  <si>
    <t>CZ00497070</t>
  </si>
  <si>
    <t>Aschenbrenner Petr, Ing.</t>
  </si>
  <si>
    <t>Na Ovesníku 481/6</t>
  </si>
  <si>
    <t>Praha-Kbely</t>
  </si>
  <si>
    <t>19700</t>
  </si>
  <si>
    <t>13114352</t>
  </si>
  <si>
    <t xml:space="preserve">Dle výběrového řízení </t>
  </si>
  <si>
    <t>Stavba</t>
  </si>
  <si>
    <t>00</t>
  </si>
  <si>
    <t>Ostatní a vedlejší náklady stavby</t>
  </si>
  <si>
    <t>00_190401</t>
  </si>
  <si>
    <t>Výkaz výměr dle PD z 07/2016</t>
  </si>
  <si>
    <t>01</t>
  </si>
  <si>
    <t xml:space="preserve">Stavební a přidružené práce </t>
  </si>
  <si>
    <t>01_190401</t>
  </si>
  <si>
    <t>02</t>
  </si>
  <si>
    <t>Vytápění</t>
  </si>
  <si>
    <t>02_190401</t>
  </si>
  <si>
    <t>03</t>
  </si>
  <si>
    <t>ZTI - Zdravotechnické instalace</t>
  </si>
  <si>
    <t>03_190401</t>
  </si>
  <si>
    <t>04</t>
  </si>
  <si>
    <t>VZT - Vzduchotechnické instalace</t>
  </si>
  <si>
    <t>04_190401</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</si>
  <si>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</si>
  <si>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</si>
  <si>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</si>
  <si>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</si>
  <si>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</si>
  <si>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</si>
  <si>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</si>
  <si>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</si>
  <si>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</si>
  <si>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</si>
  <si>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</si>
  <si>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</si>
  <si>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</si>
  <si>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</si>
  <si>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</si>
  <si>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</si>
  <si>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</si>
  <si>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</si>
  <si>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</si>
  <si>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</si>
  <si>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</si>
  <si>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</si>
  <si>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</si>
  <si>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</si>
  <si>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</si>
  <si>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</si>
  <si>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</si>
  <si>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</si>
  <si>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</si>
  <si>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</si>
  <si>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</si>
  <si>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</si>
  <si>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</si>
  <si>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</si>
  <si>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</si>
  <si>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</si>
  <si>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</si>
  <si>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</si>
  <si>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</si>
  <si>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</si>
  <si>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</si>
  <si>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</si>
  <si>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</si>
  <si>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</si>
  <si>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</si>
  <si>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</si>
  <si>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</si>
  <si>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</si>
  <si>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</si>
  <si>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31</t>
  </si>
  <si>
    <t>Zdi podpěrné a volné</t>
  </si>
  <si>
    <t>317</t>
  </si>
  <si>
    <t>Překlady a římsy</t>
  </si>
  <si>
    <t>411</t>
  </si>
  <si>
    <t>Vodorovné konstrukce - Stropy</t>
  </si>
  <si>
    <t>43</t>
  </si>
  <si>
    <t>Schodiště</t>
  </si>
  <si>
    <t>61</t>
  </si>
  <si>
    <t>Úpravy povrchů vnitřní</t>
  </si>
  <si>
    <t>62</t>
  </si>
  <si>
    <t>Úpravy povrchů vnější</t>
  </si>
  <si>
    <t>63</t>
  </si>
  <si>
    <t>Podlahy a podlahové konstrukce</t>
  </si>
  <si>
    <t>64</t>
  </si>
  <si>
    <t>Výplně otvorů</t>
  </si>
  <si>
    <t>94</t>
  </si>
  <si>
    <t>Lešení a stavební výtahy</t>
  </si>
  <si>
    <t>95</t>
  </si>
  <si>
    <t>Dokončovací konstrukce na pozemních stavbách</t>
  </si>
  <si>
    <t>96</t>
  </si>
  <si>
    <t>Bourání konstrukcí</t>
  </si>
  <si>
    <t>961</t>
  </si>
  <si>
    <t>Ostatní práce HSV</t>
  </si>
  <si>
    <t>97</t>
  </si>
  <si>
    <t>Přesuny suti a vybouraných hmot</t>
  </si>
  <si>
    <t>99</t>
  </si>
  <si>
    <t>Staveništní přesun hmot</t>
  </si>
  <si>
    <t>9999</t>
  </si>
  <si>
    <t>HSV Přesuny suti a vybouraných hmot</t>
  </si>
  <si>
    <t>713</t>
  </si>
  <si>
    <t>Izolace tepelné</t>
  </si>
  <si>
    <t>721</t>
  </si>
  <si>
    <t>Vnitřní kanalizace</t>
  </si>
  <si>
    <t>722</t>
  </si>
  <si>
    <t>Vnitřní vodovod</t>
  </si>
  <si>
    <t>725</t>
  </si>
  <si>
    <t>Zařizovací předměty</t>
  </si>
  <si>
    <t>728</t>
  </si>
  <si>
    <t>Vzduchotechnika</t>
  </si>
  <si>
    <t>733</t>
  </si>
  <si>
    <t>Rozvod potrubí</t>
  </si>
  <si>
    <t>734</t>
  </si>
  <si>
    <t>Armatury</t>
  </si>
  <si>
    <t>735</t>
  </si>
  <si>
    <t>Otopná tělesa</t>
  </si>
  <si>
    <t>766 VO1</t>
  </si>
  <si>
    <t>Konstrukce truhlářské - Výplně otvorů vnitřní</t>
  </si>
  <si>
    <t>767</t>
  </si>
  <si>
    <t>Konstrukce zámečnické</t>
  </si>
  <si>
    <t>776</t>
  </si>
  <si>
    <t>Podlahy povlakové</t>
  </si>
  <si>
    <t>781</t>
  </si>
  <si>
    <t>Obklady keramické</t>
  </si>
  <si>
    <t>783</t>
  </si>
  <si>
    <t>Nátěry</t>
  </si>
  <si>
    <t>784</t>
  </si>
  <si>
    <t>Malby</t>
  </si>
  <si>
    <t>VN</t>
  </si>
  <si>
    <t>ON</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</si>
  <si>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</si>
  <si>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</si>
  <si>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</si>
  <si>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</si>
  <si>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</si>
  <si>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</si>
  <si>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</si>
  <si>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</si>
  <si>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</si>
  <si>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</si>
  <si>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</si>
  <si>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</si>
  <si>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</si>
  <si>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</si>
  <si>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</si>
  <si>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</si>
  <si>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</si>
  <si>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</si>
  <si>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</si>
  <si>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</si>
  <si>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</si>
  <si>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</si>
  <si>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</si>
  <si>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</si>
  <si>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</si>
  <si>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</si>
  <si>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</si>
  <si>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</si>
  <si>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 R</t>
  </si>
  <si>
    <t>Zařízení staveniště</t>
  </si>
  <si>
    <t>Soubor</t>
  </si>
  <si>
    <t>RTS 19/ I</t>
  </si>
  <si>
    <t>Indiv</t>
  </si>
  <si>
    <t>VRN</t>
  </si>
  <si>
    <t>POL99_2</t>
  </si>
  <si>
    <t>005122 R</t>
  </si>
  <si>
    <t>Provozní vlivy</t>
  </si>
  <si>
    <t>POL99_1</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</si>
  <si>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</si>
  <si>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POP</t>
  </si>
  <si>
    <t>005122010R</t>
  </si>
  <si>
    <t xml:space="preserve">Provoz objednatele </t>
  </si>
  <si>
    <t>Náklady na ztížené provádění stavebních prací v důsledku nepřerušeného provozu na staveništi nebo v případech nepřerušeného provozu v objektech v nichž se stavební práce provádí.</t>
  </si>
  <si>
    <t>005124010R</t>
  </si>
  <si>
    <t>Koordinační činnost</t>
  </si>
  <si>
    <t>Koordinace stavebních a technologických dodávek stavby.</t>
  </si>
  <si>
    <t>005211010R</t>
  </si>
  <si>
    <t>Předání a převzetí staveniště</t>
  </si>
  <si>
    <t>Kalkul</t>
  </si>
  <si>
    <t>Náklady spojené s účastí zhotovitele na předání a převzetí staveniště.</t>
  </si>
  <si>
    <t>00524 R</t>
  </si>
  <si>
    <t>Předání a převzetí díla</t>
  </si>
  <si>
    <t>Náklady zhotovitele, které vzniknou v souvislosti s povinnostmi zhotovitele při předání a převzetí díla.</t>
  </si>
  <si>
    <t>005241010R</t>
  </si>
  <si>
    <t xml:space="preserve">Dokumentace skutečného provedení </t>
  </si>
  <si>
    <t>Náklady na vyhotovení dokumentace skutečného provedení stavby a její předání objednateli v požadované formě a požadovaném počtu.</t>
  </si>
  <si>
    <t>005281010R</t>
  </si>
  <si>
    <t>Propagace</t>
  </si>
  <si>
    <t>Náklady spojené s povinnou publicitou, pokud ji objednatel požaduje. Zahrnuje zejména náklady na propagační a informační billboardy, tabule, internetovou propagaci, tiskoviny apod.</t>
  </si>
  <si>
    <t>SUM</t>
  </si>
  <si>
    <t>Poznámky uchazeče k zadání</t>
  </si>
  <si>
    <t>POPUZIV</t>
  </si>
  <si>
    <t>END</t>
  </si>
  <si>
    <t>310271637R00</t>
  </si>
  <si>
    <t>Zazdívka otvorů do 4 m2,pórobet.tvárnice,tl.37,5cm</t>
  </si>
  <si>
    <t>m3</t>
  </si>
  <si>
    <t>Práce</t>
  </si>
  <si>
    <t>POL1_</t>
  </si>
  <si>
    <t>311238515R00</t>
  </si>
  <si>
    <t>Zdivo POROTHERM 38 Profi DRYFIX P10,  tl. 380 mm</t>
  </si>
  <si>
    <t>m2</t>
  </si>
  <si>
    <t>342248151R00</t>
  </si>
  <si>
    <t>Příčky POROTHERM 8 Profi DRYFIX, tl. 80 mm</t>
  </si>
  <si>
    <t>317168130RT2</t>
  </si>
  <si>
    <t>Překlad POROTHERM 7 vysoký 70x238x1000 mm pro orientované uložení</t>
  </si>
  <si>
    <t>kus</t>
  </si>
  <si>
    <t>317168131RT2</t>
  </si>
  <si>
    <t>Překlad POROTHERM 7 vysoký 70x238x1250 mm pro orientované uložení</t>
  </si>
  <si>
    <t>317234410RT2</t>
  </si>
  <si>
    <t>Vyzdívka mezi nosníky cihlami pálenými na MC s použitím suché maltové směsi</t>
  </si>
  <si>
    <t>317941123R00</t>
  </si>
  <si>
    <t>Osazení ocelových válcovaných nosníků  č.14-22</t>
  </si>
  <si>
    <t>t</t>
  </si>
  <si>
    <t>13380530R</t>
  </si>
  <si>
    <t>Tyč průřezu I 160, střední, jakost oceli S235 11375</t>
  </si>
  <si>
    <t>SPCM</t>
  </si>
  <si>
    <t>Specifikace</t>
  </si>
  <si>
    <t>POL3_</t>
  </si>
  <si>
    <t>346244381RT2</t>
  </si>
  <si>
    <t>Plentování ocelových nosníků výšky do 20 cm s použitím suché maltové směsi</t>
  </si>
  <si>
    <t>416026122R00</t>
  </si>
  <si>
    <t>Podhled SDK,ocel.dvouúrov.kříž.rošt, 1x RF 12,5 mm</t>
  </si>
  <si>
    <t>416072121R00</t>
  </si>
  <si>
    <t>Podhled SDK,ocel.dvouúrov.kříž.rošt, 1x MA 12,5 mm</t>
  </si>
  <si>
    <t>416093112R00</t>
  </si>
  <si>
    <t>Čelo podhledu SDK, v.do 200 mm, 1xCD, 1xRF 12,5 mm</t>
  </si>
  <si>
    <t>416091081R00</t>
  </si>
  <si>
    <t>Příplatek k podhledu sádrokart. za plochu do 2 m2</t>
  </si>
  <si>
    <t>416091082R00</t>
  </si>
  <si>
    <t>Příplatek k podhledu sádrokart. za plochu do 5 m2</t>
  </si>
  <si>
    <t>416091083R00</t>
  </si>
  <si>
    <t>Příplatek k podhledu sádrokart. za plochu do 10 m2</t>
  </si>
  <si>
    <t>954312102R00</t>
  </si>
  <si>
    <t>Opláštění z SDK,2.str.,do 200x200 mm,RF tl.12,5 mm</t>
  </si>
  <si>
    <t>m</t>
  </si>
  <si>
    <t>430321313R00</t>
  </si>
  <si>
    <t>Beton schodišťových konstrukcí železový C 16/20</t>
  </si>
  <si>
    <t>430362021R00</t>
  </si>
  <si>
    <t>Výztuž schodišťových konstrukcí sítí Kari</t>
  </si>
  <si>
    <t>434351141R00</t>
  </si>
  <si>
    <t>Bednění stupňů přímočarých - zřízení</t>
  </si>
  <si>
    <t>434351142R00</t>
  </si>
  <si>
    <t>Bednění stupňů přímočarých - odstranění</t>
  </si>
  <si>
    <t>434351145R00</t>
  </si>
  <si>
    <t>Bednění stupňů křivočarých - zřízení</t>
  </si>
  <si>
    <t>434351146R00</t>
  </si>
  <si>
    <t>Bednění stupňů křivočarých - odstranění</t>
  </si>
  <si>
    <t>931961115X01</t>
  </si>
  <si>
    <t>Vložky do dilatačních spár, polystyren, tl 20 mm</t>
  </si>
  <si>
    <t>Vlastní</t>
  </si>
  <si>
    <t>610991111R00</t>
  </si>
  <si>
    <t>Zakrývání výplní vnitřních otvorů</t>
  </si>
  <si>
    <t>611421331RT2</t>
  </si>
  <si>
    <t>Oprava váp.omítek stropů do 30% plochy - štukových s použitím suché maltové směsi</t>
  </si>
  <si>
    <t>612409991RT2</t>
  </si>
  <si>
    <t>Začištění omítek kolem oken,dveří apod. s použitím suché maltové směsi</t>
  </si>
  <si>
    <t>612421637R00</t>
  </si>
  <si>
    <t>Omítka vnitřní zdiva, MVC, štuková</t>
  </si>
  <si>
    <t>612421331RT2</t>
  </si>
  <si>
    <t>Oprava vápen.omítek stěn do 30 % pl. - štukových s použitím suché maltové směsi</t>
  </si>
  <si>
    <t>612425931RT2</t>
  </si>
  <si>
    <t>Omítka vápenná vnitřního ostění - štuková s použitím suché maltové směsi</t>
  </si>
  <si>
    <t>632456221R00</t>
  </si>
  <si>
    <t>Potěr píscem.stupňů hlazený oc.hladítkem, 20 mm</t>
  </si>
  <si>
    <t>642942111R00</t>
  </si>
  <si>
    <t>Osazení zárubní dveřních ocelových, pl. do 2,5 m2</t>
  </si>
  <si>
    <t>55330305R</t>
  </si>
  <si>
    <t>Zárubeň ocelová H 95   800x1970x95 L ZAKO pro klasické zdění, bez drážky, pevně přivařené závěsy</t>
  </si>
  <si>
    <t>642945111R00</t>
  </si>
  <si>
    <t>Osazení zárubní ocel. požár.1křídl., pl. do 2,5 m2</t>
  </si>
  <si>
    <t>5533300031R</t>
  </si>
  <si>
    <t>Zárubeň ocelová ZH 95/1970/900 L, P, EI, EW 30 pro cihelné zdivo, s pevnými závěsy</t>
  </si>
  <si>
    <t>5533300041R</t>
  </si>
  <si>
    <t>Zárubeň ocelová ZH 95/1970/1100 L, P, EI, EW 30 pro cihelné zdivo, s pevnými závěsy</t>
  </si>
  <si>
    <t>941955002R00</t>
  </si>
  <si>
    <t>Lešení lehké pomocné, výška podlahy do 1,9 m</t>
  </si>
  <si>
    <t>952901111R00</t>
  </si>
  <si>
    <t>Vyčištění budov o výšce podlaží do 4 m</t>
  </si>
  <si>
    <t>953941312R00</t>
  </si>
  <si>
    <t>Osazení požárního hasicího přístroje na stěnu</t>
  </si>
  <si>
    <t>44984114R</t>
  </si>
  <si>
    <t>Přístroj hasicí práškový P6Te</t>
  </si>
  <si>
    <t>953941391R00</t>
  </si>
  <si>
    <t>Revize požárního hasicího přístroje do 5 ks</t>
  </si>
  <si>
    <t>005231040R</t>
  </si>
  <si>
    <t>Provozní řády</t>
  </si>
  <si>
    <t>POL99_8</t>
  </si>
  <si>
    <t>Náklady zhotovitele na vypracování provozních řádů pro zkušební či trvalý provoz včetně nákladů na předání všech návodů k obsluze a údržbě pro technologická zařízení a včetně zaškolení obsluhy objednatele.</t>
  </si>
  <si>
    <t>Požární řády, únikoví značení apod.</t>
  </si>
  <si>
    <t>962081131R00</t>
  </si>
  <si>
    <t>Bourání příček ze skleněných tvárnic tl. 10 cm</t>
  </si>
  <si>
    <t>963016151R00</t>
  </si>
  <si>
    <t>DMTZ podhledu SDK,2úrov.kříž.rošt,1xoplášť.12,5 mm</t>
  </si>
  <si>
    <t>964051111R00</t>
  </si>
  <si>
    <t>Bourání samostatných trámů ŽB průřezu do 0,10 m2</t>
  </si>
  <si>
    <t>968061125R00</t>
  </si>
  <si>
    <t>Vyvěšení dřevěných dveřních křídel pl. do 2 m2</t>
  </si>
  <si>
    <t>968072455R00</t>
  </si>
  <si>
    <t>Vybourání kovových dveřních zárubní pl. do 2 m2</t>
  </si>
  <si>
    <t>971033651R00</t>
  </si>
  <si>
    <t>Vybourání otv. zeď cihel. pl.4 m2, tl.60 cm, MVC</t>
  </si>
  <si>
    <t>973031812R00</t>
  </si>
  <si>
    <t>Vysekání kapes pro zavázání příček tl. 10 cm</t>
  </si>
  <si>
    <t>973031825R00</t>
  </si>
  <si>
    <t>Vysekání kapes pro zavázání zdí tl. 45 cm</t>
  </si>
  <si>
    <t>974031155R00</t>
  </si>
  <si>
    <t>Vysekání rýh ve zdi cihelné 10 x 20 cm</t>
  </si>
  <si>
    <t>978011141R00</t>
  </si>
  <si>
    <t>Otlučení omítek vnitřních vápenných stropů do 30 %</t>
  </si>
  <si>
    <t>978013141R00</t>
  </si>
  <si>
    <t>Otlučení omítek vnitřních stěn v rozsahu do 30 %</t>
  </si>
  <si>
    <t>766662811R00</t>
  </si>
  <si>
    <t>Demontáž prahů dveří 1křídlových</t>
  </si>
  <si>
    <t>979081111R00</t>
  </si>
  <si>
    <t>Odvoz suti a vybour. hmot na skládku do 1 km</t>
  </si>
  <si>
    <t>Přesun suti</t>
  </si>
  <si>
    <t>POL8_</t>
  </si>
  <si>
    <t>979081121R00</t>
  </si>
  <si>
    <t>Příplatek k odvozu za každý další 1 km dalších 9 km</t>
  </si>
  <si>
    <t>dalších 9 km</t>
  </si>
  <si>
    <t>979082111R00</t>
  </si>
  <si>
    <t>Vnitrostaveništní doprava suti do 10 m</t>
  </si>
  <si>
    <t>979082121R00</t>
  </si>
  <si>
    <t>Příplatek k vnitrost. dopravě suti za dalších 5 m dalších 15 m</t>
  </si>
  <si>
    <t>dalších 15 m</t>
  </si>
  <si>
    <t>979990001R00</t>
  </si>
  <si>
    <t>Poplatek za skládku stavební suti</t>
  </si>
  <si>
    <t>RTS 18/ II</t>
  </si>
  <si>
    <t>999281105R00</t>
  </si>
  <si>
    <t>Přesun hmot pro opravy a údržbu do výšky 6 m</t>
  </si>
  <si>
    <t>Přesun hmot</t>
  </si>
  <si>
    <t>POL7_</t>
  </si>
  <si>
    <t>713121111RT1</t>
  </si>
  <si>
    <t>Izolace tepelná podlah na sucho, jednovrstvá materiál ve specifikaci</t>
  </si>
  <si>
    <t>28375766.AR</t>
  </si>
  <si>
    <t>Deska izolační polystyrén samozhášivý EPS 100</t>
  </si>
  <si>
    <t>998713201R00</t>
  </si>
  <si>
    <t>Přesun hmot pro izolace tepelné, výšky do 6 m</t>
  </si>
  <si>
    <t>998713292R00</t>
  </si>
  <si>
    <t>Příplatek zvětš. přesun, izolace tepelné do 100 m</t>
  </si>
  <si>
    <t>766661112R00</t>
  </si>
  <si>
    <t>Montáž dveří do zárubně,otevíravých 1kř.do 0,8 m</t>
  </si>
  <si>
    <t>61162103R</t>
  </si>
  <si>
    <t>Dveře vnitřní fóliované plné 1kř. 80x197 cm</t>
  </si>
  <si>
    <t>766661422R00</t>
  </si>
  <si>
    <t>Montáž dveří protipožárních 1kříd. nad 80 cm</t>
  </si>
  <si>
    <t>61165604R</t>
  </si>
  <si>
    <t>Dveře protipožární EI30 plné 90x197 cm fólie</t>
  </si>
  <si>
    <t>61165605R</t>
  </si>
  <si>
    <t>Dveře protipožární EI30 plné 110x197 cm fólie</t>
  </si>
  <si>
    <t>611D01</t>
  </si>
  <si>
    <t>Dveře vnitřní hladké plné 1kř. 90x197 atyp - akustické provedení, rozměr</t>
  </si>
  <si>
    <t>766670021R00</t>
  </si>
  <si>
    <t>Montáž kliky a štítku</t>
  </si>
  <si>
    <t>54914597R</t>
  </si>
  <si>
    <t>Klika a knoflík se štítem  804  FAB/90 Cr</t>
  </si>
  <si>
    <t>766695213R00</t>
  </si>
  <si>
    <t>Montáž prahů dveří jednokřídlových š. nad 10 cm</t>
  </si>
  <si>
    <t>61187156R</t>
  </si>
  <si>
    <t>Prah dubový délka 80 cm šířka 10 cm tl. 2 cm</t>
  </si>
  <si>
    <t>61187176R</t>
  </si>
  <si>
    <t>Prah dubový délka 90 cm šířka 10 cm tl. 2 cm</t>
  </si>
  <si>
    <t>61187188R</t>
  </si>
  <si>
    <t>Prah dubový délka 125 cm šířka 10 cm tl. 2 cm</t>
  </si>
  <si>
    <t>998766201R00</t>
  </si>
  <si>
    <t>Přesun hmot pro truhlářské konstr., výšky do 6 m</t>
  </si>
  <si>
    <t>998766292R00</t>
  </si>
  <si>
    <t>Příplatek zvětš. přesun, truhlář. konstr. do 100 m</t>
  </si>
  <si>
    <t>771577111RU2</t>
  </si>
  <si>
    <t>Hrana schodů z hliníkového profilu  74/F na hmoždinky, 24,5 x 19 mm</t>
  </si>
  <si>
    <t>776101101R00</t>
  </si>
  <si>
    <t>Vysávání podlah prům.vysavačem pod povlak.podlahy</t>
  </si>
  <si>
    <t>776101115R00</t>
  </si>
  <si>
    <t>Vyrovnání podkladů samonivelační hmotou</t>
  </si>
  <si>
    <t>23596008R</t>
  </si>
  <si>
    <t>Stěrka vyrovnávací Sika Level-100 AT pro podlahy 1-10 (30) mm, balení 25 kg</t>
  </si>
  <si>
    <t>kg</t>
  </si>
  <si>
    <t>776270100RT1</t>
  </si>
  <si>
    <t>Lepení povlakových podlah textilních na stupnice pouze lepení - koberec ve specifikaci</t>
  </si>
  <si>
    <t>776270400RT1</t>
  </si>
  <si>
    <t>Lepení podlah textilních na stupnice a podstupnice pouze lepení - koberec ve specifikaci</t>
  </si>
  <si>
    <t>776421100RU1</t>
  </si>
  <si>
    <t>Lepení podlahových soklíků z PVC a vinylu včetně dodávky soklíku PVC</t>
  </si>
  <si>
    <t>776431010R00</t>
  </si>
  <si>
    <t>Montáž podlahových soklíků z koberc. pásů na lištu</t>
  </si>
  <si>
    <t>69751002R</t>
  </si>
  <si>
    <t>Lišta kobercová Bolta 10387 TSL 55/6  6x55 mm dl. 4 m</t>
  </si>
  <si>
    <t>69751010R</t>
  </si>
  <si>
    <t>Lišta kobercová vnitřní/vnější roh Bolta 22885/22886</t>
  </si>
  <si>
    <t>vnitřní/vnější roh</t>
  </si>
  <si>
    <t>776521100RT1</t>
  </si>
  <si>
    <t>Lepení povlak.podlah z pásů PVC na Chemopren pouze položení - PVC ve specifikaci</t>
  </si>
  <si>
    <t>28412285R</t>
  </si>
  <si>
    <t>Podlahovina PVC Novoflor extra tl. 2,0 mm 1,5 x 12 m</t>
  </si>
  <si>
    <t>776572100RT1</t>
  </si>
  <si>
    <t>Lepení povlakových podlah z pásů textilních pouze položení - koberec ve specifikaci</t>
  </si>
  <si>
    <t>69741092R</t>
  </si>
  <si>
    <t>Koberec střižená smyčka Capitool New šíře 4 m 100% PA</t>
  </si>
  <si>
    <t>776981113RT1</t>
  </si>
  <si>
    <t>Lišta hliníková přechodová,různá výška povl.podlah profil 55/A, samolepicí, š. 35 mm, v. 8 mm</t>
  </si>
  <si>
    <t>998776201R00</t>
  </si>
  <si>
    <t>Přesun hmot pro podlahy povlakové, výšky do 6 m</t>
  </si>
  <si>
    <t>998776292R00</t>
  </si>
  <si>
    <t>Příplatek zvětš. přesun, podlahy povlak. do 100 m</t>
  </si>
  <si>
    <t>781101210RT2</t>
  </si>
  <si>
    <t>Penetrace podkladu pod obklady penetrační nátěr ASO-Unigrund K</t>
  </si>
  <si>
    <t>781475112RT6</t>
  </si>
  <si>
    <t>Obklad vnitřní stěn keramický, do tmele, 15x15 cm Adesilex P9 (lepidlo),Ultracolor plus (spár.hmota)</t>
  </si>
  <si>
    <t>59799R81T</t>
  </si>
  <si>
    <t>Obkládačka 150x150x7 dle výběru investora Cena vč. nákladů na dopravu</t>
  </si>
  <si>
    <t>Orientační nákupní cena u dodavatele = 300,- Kč/m2.</t>
  </si>
  <si>
    <t>Celková cena musí být kalkulována vč. nákladů na pořízení a dopravu na stavbu.</t>
  </si>
  <si>
    <t>781497111RS3</t>
  </si>
  <si>
    <t>Lišta hliníková ukončovacích k obkladům  profil RB, pro tloušťku obkladu 10 mm</t>
  </si>
  <si>
    <t>781497121RS3</t>
  </si>
  <si>
    <t>Lišta hliníková rohová k obkladům  profil RB, pro tloušťku obkladu 10 mm</t>
  </si>
  <si>
    <t>998781201R00</t>
  </si>
  <si>
    <t>Přesun hmot pro obklady keramické, výšky do 6 m</t>
  </si>
  <si>
    <t>998781292R00</t>
  </si>
  <si>
    <t>Příplatek zvětš. přesun, obkl. keramické do 100 m</t>
  </si>
  <si>
    <t>783225100R00</t>
  </si>
  <si>
    <t>Nátěr syntetický kovových konstrukcí 2x + 1x email</t>
  </si>
  <si>
    <t>783903811R00</t>
  </si>
  <si>
    <t>Odmaštění chemickými rozpouštědly</t>
  </si>
  <si>
    <t>784191101R00</t>
  </si>
  <si>
    <t>Penetrace podkladu univerzální Primalex 1x</t>
  </si>
  <si>
    <t>784195212R00</t>
  </si>
  <si>
    <t>Malba Primalex Plus, bílá, bez penetrace, 2 x</t>
  </si>
  <si>
    <t>JKSO:</t>
  </si>
  <si>
    <t>926</t>
  </si>
  <si>
    <t>Rekonstrukce</t>
  </si>
  <si>
    <t>JKSO</t>
  </si>
  <si>
    <t xml:space="preserve"> m2</t>
  </si>
  <si>
    <t/>
  </si>
  <si>
    <t>JKSOChar</t>
  </si>
  <si>
    <t>rekonstrukce a modernizace objektu s rozšířením a opravou</t>
  </si>
  <si>
    <t>JKSOAkce</t>
  </si>
  <si>
    <t>733111103R00</t>
  </si>
  <si>
    <t>Potrubí závitové bezešvé běžné nízkotlaké DN 15</t>
  </si>
  <si>
    <t>733113113R00</t>
  </si>
  <si>
    <t>Příplatek za zhotovení přípojky DN 15</t>
  </si>
  <si>
    <t>733110806R00</t>
  </si>
  <si>
    <t>Demontáž potrubí ocelového závitového do DN 15-32</t>
  </si>
  <si>
    <t>733123911R00</t>
  </si>
  <si>
    <t>Svařovaný spoj potrubí ocelového hladkého D 22 mm</t>
  </si>
  <si>
    <t>998733201R00</t>
  </si>
  <si>
    <t>Přesun hmot pro rozvody potrubí, výšky do 6 m</t>
  </si>
  <si>
    <t>998733293R00</t>
  </si>
  <si>
    <t>Příplatek zvětš. přesun, rozvody potrubí do 500 m</t>
  </si>
  <si>
    <t>733890801R00</t>
  </si>
  <si>
    <t>Přemístění vybouraných hmot - potrubí, H do 6 m</t>
  </si>
  <si>
    <t>Příplatek k odvozu za každý další 1 km dlaších 19 km</t>
  </si>
  <si>
    <t>Příplatek k vnitrost. dopravě suti za dalších 5 m</t>
  </si>
  <si>
    <t>734200821R00</t>
  </si>
  <si>
    <t>Demontáž armatur se 2závity do G 1/2</t>
  </si>
  <si>
    <t>734226212RT3</t>
  </si>
  <si>
    <t>Ventil term.přímý,vnitř.z. Heimeier V-exakt DN 15 s termostatickou hlavicí Heimeier B</t>
  </si>
  <si>
    <t>734266125R00</t>
  </si>
  <si>
    <t>Šroubení reg.přímé,vnější z.Heimeier Regutec DN 15</t>
  </si>
  <si>
    <t>998734201R00</t>
  </si>
  <si>
    <t>Přesun hmot pro armatury, výšky do 6 m</t>
  </si>
  <si>
    <t>998734293R00</t>
  </si>
  <si>
    <t>Příplatek zvětšený přesun, armatury do 500 m</t>
  </si>
  <si>
    <t>734890801R00</t>
  </si>
  <si>
    <t>Přemístění demontovaných hmot - armatur, H do 6 m</t>
  </si>
  <si>
    <t>735111310R00</t>
  </si>
  <si>
    <t>Tělesa otopná litinová Kalor+zákl.nátěr, 350/160 nová, vč.dodávky a montáže konzol</t>
  </si>
  <si>
    <t>735117110R00</t>
  </si>
  <si>
    <t>Odpojení a připojení těles po nátěru</t>
  </si>
  <si>
    <t>735111810R00</t>
  </si>
  <si>
    <t>Demontáž těles otopných litinových článkových</t>
  </si>
  <si>
    <t>735191902R00</t>
  </si>
  <si>
    <t>Vyzkoušení otopných těles litinových tlakem</t>
  </si>
  <si>
    <t>735191904R00</t>
  </si>
  <si>
    <t>Propláchnutí otopných těles litinových</t>
  </si>
  <si>
    <t>735191905R00</t>
  </si>
  <si>
    <t>Oprava - odvzdušnění otopných těles</t>
  </si>
  <si>
    <t>735191910R00</t>
  </si>
  <si>
    <t>Napuštění vody do otopného systému - bez kotle</t>
  </si>
  <si>
    <t>735291800R00</t>
  </si>
  <si>
    <t>Demontáž konzol otopných těles do odpadu</t>
  </si>
  <si>
    <t>735494811R00</t>
  </si>
  <si>
    <t>Vypuštění vody z otopných těles</t>
  </si>
  <si>
    <t>735111350X00</t>
  </si>
  <si>
    <t>Tělesa otopná litinová Kalor+zákl.nátěr, 500/160 původní tělesa (bez dodávky těles), vč.dodávky a montáže konzol</t>
  </si>
  <si>
    <t>Barva antikorozní Pragoprimer S 2000</t>
  </si>
  <si>
    <t>735111380X00</t>
  </si>
  <si>
    <t>Tělesa otopná litinová Kalor+zákl.nátěr, 900/160 původní tělesa (bez dodávky těles), vč.dodávky a montáže konzol</t>
  </si>
  <si>
    <t>904      R02</t>
  </si>
  <si>
    <t>Hzs-zkousky v ramci montaz.praci Topná zkouška</t>
  </si>
  <si>
    <t>h</t>
  </si>
  <si>
    <t>Prav.M</t>
  </si>
  <si>
    <t>HZS</t>
  </si>
  <si>
    <t>POL10_</t>
  </si>
  <si>
    <t>998735201R00</t>
  </si>
  <si>
    <t>Přesun hmot pro otopná tělesa, výšky do 6 m</t>
  </si>
  <si>
    <t>998735293R00</t>
  </si>
  <si>
    <t>Příplatek zvětšený přesun, otopná tělesa do 500 m</t>
  </si>
  <si>
    <t>735890801R00</t>
  </si>
  <si>
    <t>Přemístění demont. hmot - otop. těles, H do 6 m</t>
  </si>
  <si>
    <t>783324340R00</t>
  </si>
  <si>
    <t>Nátěr syntetický litin. radiátorů Z +2x + 2x email</t>
  </si>
  <si>
    <t>783401811R00</t>
  </si>
  <si>
    <t>Odstranění nátěru z potrubí DN do 50 mm</t>
  </si>
  <si>
    <t>783424340R00</t>
  </si>
  <si>
    <t>Nátěr syntet. potrubí do DN 50 mm  Z+2x +1x email</t>
  </si>
  <si>
    <t>783902811R00</t>
  </si>
  <si>
    <t>Odstranění nátěrů odstraňovačem P 8212</t>
  </si>
  <si>
    <t>005121XPSVT</t>
  </si>
  <si>
    <t>Stavební přípomocné práce pro PSV</t>
  </si>
  <si>
    <t>POL99_4</t>
  </si>
  <si>
    <t>Dodávka a montáž těsnění prostupů podlah, stropů, stěn v případě požadavků Projektové dokumentace.</t>
  </si>
  <si>
    <t>00523  R</t>
  </si>
  <si>
    <t>Zkoušky a revize</t>
  </si>
  <si>
    <t>Náklady zhotovitele, související s prováděním zkoušek a revizí předepsaných technickými normami nebo objednatelem a které jsou pro provedení díla nezbytné.</t>
  </si>
  <si>
    <t>928.1</t>
  </si>
  <si>
    <t>Opravy a údržba objektů pozemního stavitelství</t>
  </si>
  <si>
    <t xml:space="preserve"> m3</t>
  </si>
  <si>
    <t>rekonstrukce a modernizace objektu s opravou</t>
  </si>
  <si>
    <t>Vysekání rýh ve zdivu, stropech, podlahách apod. bourání prostupů ve stropech apod.</t>
  </si>
  <si>
    <t>Výplň omítkek, betonu aj. konstrukcí rýh, prostupů.</t>
  </si>
  <si>
    <t>612403382RV1</t>
  </si>
  <si>
    <t>Hrubá výplň rýh ve stěnách do 5x5 cm maltou ze SMS výplňovou nesmrštivou maltou</t>
  </si>
  <si>
    <t>612403384RV1</t>
  </si>
  <si>
    <t>Hrubá výplň rýh ve stěnách do 7x7 cm maltou ze SMS výplňovou nesmrštivou maltou</t>
  </si>
  <si>
    <t>612423531RT2</t>
  </si>
  <si>
    <t>Omítka rýh stěn vápenná šířky do 15 cm, štuková s použitím suché maltové směsi</t>
  </si>
  <si>
    <t>974031132R00</t>
  </si>
  <si>
    <t>Vysekání rýh ve zdi cihelné 5 x 7 cm</t>
  </si>
  <si>
    <t>974031142R00</t>
  </si>
  <si>
    <t>Vysekání rýh ve zdi cihelné 7 x 7 cm</t>
  </si>
  <si>
    <t>Příplatek k odvozu za každý další 1 km dalších 14 km</t>
  </si>
  <si>
    <t>dalších 14 km</t>
  </si>
  <si>
    <t>Příplatek k vnitrost. dopravě suti za dalších 5 m dalších 20 m (4x5m)</t>
  </si>
  <si>
    <t>dalších 20 m</t>
  </si>
  <si>
    <t>721170905R00</t>
  </si>
  <si>
    <t>Oprava potrubí PVC odpadní, vsazení odbočky D 50</t>
  </si>
  <si>
    <t>721176101R00</t>
  </si>
  <si>
    <t>Potrubí HT připojovací D 32 x 1,8 mm</t>
  </si>
  <si>
    <t>721176103R00</t>
  </si>
  <si>
    <t>Potrubí HT připojovací D 50 x 1,8 mm</t>
  </si>
  <si>
    <t>721194103R00</t>
  </si>
  <si>
    <t>Vyvedení odpadních výpustek D 32 x 1,8</t>
  </si>
  <si>
    <t>721290111R00</t>
  </si>
  <si>
    <t>Zkouška těsnosti kanalizace vodou DN 125</t>
  </si>
  <si>
    <t>998721201R00</t>
  </si>
  <si>
    <t>Přesun hmot pro vnitřní kanalizaci, výšky do 6 m</t>
  </si>
  <si>
    <t>998721292R00</t>
  </si>
  <si>
    <t>Příplatek zvětš. přesun, vnitřní kanaliz. do 100 m</t>
  </si>
  <si>
    <t>722130801R00</t>
  </si>
  <si>
    <t>Demontáž potrubí ocelových závitových DN 25</t>
  </si>
  <si>
    <t>722130821R00</t>
  </si>
  <si>
    <t>Demontáž šroubení do G 6/4</t>
  </si>
  <si>
    <t>722130831R00</t>
  </si>
  <si>
    <t>Demontáž nástěnky</t>
  </si>
  <si>
    <t>722170801R00</t>
  </si>
  <si>
    <t>Demontáž rozvodů vody z plastů do D 32</t>
  </si>
  <si>
    <t>722172311R00</t>
  </si>
  <si>
    <t>Potrubí z PPR, studená, D 20x2,8 mm, vč.zed.výpom.</t>
  </si>
  <si>
    <t>722172312R00</t>
  </si>
  <si>
    <t>Potrubí z PPR, studená, D 25x3,5 mm, vč.zed.výpom.</t>
  </si>
  <si>
    <t>722172331R00</t>
  </si>
  <si>
    <t>Potrubí z PPR, teplá, D 20x3,4 mm, vč. zed. výpom.</t>
  </si>
  <si>
    <t>722179191R00</t>
  </si>
  <si>
    <t>Příplatek za malý rozsah do 20 m rozvodu</t>
  </si>
  <si>
    <t>soubor</t>
  </si>
  <si>
    <t>722181212RT7</t>
  </si>
  <si>
    <t>Izolace návleková MIRELON PRO tl. stěny 9 mm vnitřní průměr 22 mm</t>
  </si>
  <si>
    <t>722181212RT8</t>
  </si>
  <si>
    <t>Izolace návleková MIRELON PRO tl. stěny 9 mm vnitřní průměr 25 mm</t>
  </si>
  <si>
    <t>722190401R00</t>
  </si>
  <si>
    <t>Vyvedení a upevnění výpustek DN 15</t>
  </si>
  <si>
    <t>722220861R00</t>
  </si>
  <si>
    <t>Demontáž armatur s dvěma závity G 3/4</t>
  </si>
  <si>
    <t>722235113R00</t>
  </si>
  <si>
    <t>Kohout vod.kul.,vnitř.-vnitř.z.IVAR PERFECTA DN 25</t>
  </si>
  <si>
    <t>722280106R00</t>
  </si>
  <si>
    <t>Tlaková zkouška vodovodního potrubí DN 32</t>
  </si>
  <si>
    <t>722290226R00</t>
  </si>
  <si>
    <t>Zkouška tlaku potrubí závitového DN 50</t>
  </si>
  <si>
    <t>722290234R00</t>
  </si>
  <si>
    <t>Proplach a dezinfekce vodovod.potrubí DN 80</t>
  </si>
  <si>
    <t>998722201R00</t>
  </si>
  <si>
    <t>Přesun hmot pro vnitřní vodovod, výšky do 6 m</t>
  </si>
  <si>
    <t>998722292R00</t>
  </si>
  <si>
    <t>Příplatek zvětš. přesun, vnitřní vodovod do 100 m</t>
  </si>
  <si>
    <t>953941414R00</t>
  </si>
  <si>
    <t>Osazení konzol pro zásobníky vody délky do 1000 mm</t>
  </si>
  <si>
    <t>722190403R00</t>
  </si>
  <si>
    <t>Vyvedení a upevnění výpustek DN 25</t>
  </si>
  <si>
    <t>725210821R00</t>
  </si>
  <si>
    <t>Demontáž umyvadel bez výtokových armatur</t>
  </si>
  <si>
    <t>725219201R00</t>
  </si>
  <si>
    <t>Montáž umyvadel na konzoly</t>
  </si>
  <si>
    <t>64217430R</t>
  </si>
  <si>
    <t>Umyvadlo LYRA Plus nábytk. 60 cm bez otv.bat. bílé</t>
  </si>
  <si>
    <t>725319101R00</t>
  </si>
  <si>
    <t>Montáž dřezů jednoduchých</t>
  </si>
  <si>
    <t>55231100R</t>
  </si>
  <si>
    <t>Dřez nerez kruhový vestavný typ 526-UT d 400 mm</t>
  </si>
  <si>
    <t>725539102R00</t>
  </si>
  <si>
    <t>Montáž elektr.ohřívačů, ostatní typy  80 l</t>
  </si>
  <si>
    <t>541322421R</t>
  </si>
  <si>
    <t>Ohřívač vody elektrický zásobníkový</t>
  </si>
  <si>
    <t>725810402R00</t>
  </si>
  <si>
    <t>Ventil rohový bez přípoj. trubičky TE 66 G 1/2</t>
  </si>
  <si>
    <t>725814106R00</t>
  </si>
  <si>
    <t>Ventil rohový s filtrem IVAR.ART.230 DN 15 x DN 15</t>
  </si>
  <si>
    <t>725820801R00</t>
  </si>
  <si>
    <t>Demontáž baterie nástěnné do G 3/4</t>
  </si>
  <si>
    <t>725829202R00</t>
  </si>
  <si>
    <t>Montáž baterie umyv.a dřezové nástěnné</t>
  </si>
  <si>
    <t>55145038R</t>
  </si>
  <si>
    <t>Baterie dřezová směšovací nástěn. s kul.ústí TM01B</t>
  </si>
  <si>
    <t>55145414R</t>
  </si>
  <si>
    <t>Baterie dřezová stojánková TC.4006.A otočný výtok, L 225 mm</t>
  </si>
  <si>
    <t>725859101R00</t>
  </si>
  <si>
    <t>Montáž ventilu odpadního do D 32 mm</t>
  </si>
  <si>
    <t>55160112R</t>
  </si>
  <si>
    <t>Ventil dřez a um bez př mosaz T-900C 1 1/4"</t>
  </si>
  <si>
    <t>725860182RT2</t>
  </si>
  <si>
    <t>Sifon pračkový HL405, D 40/50 mm podomítková uzávěrka HL405E s přípojem vody a el.</t>
  </si>
  <si>
    <t>725860811R00</t>
  </si>
  <si>
    <t>Demontáž uzávěrek zápachových jednoduchých</t>
  </si>
  <si>
    <t>725869101R00</t>
  </si>
  <si>
    <t>Montáž uzávěrek zápach.umyvadlových D 32</t>
  </si>
  <si>
    <t>55161310R</t>
  </si>
  <si>
    <t>Uzávěrka zápachová umyvadlová T-1015B  DN 40 z PH</t>
  </si>
  <si>
    <t>725869203R00</t>
  </si>
  <si>
    <t>Montáž uzávěrek zápach.dřez.jednoduchý D 32</t>
  </si>
  <si>
    <t>55161311R</t>
  </si>
  <si>
    <t>Uzávěrka zápachová umyvadlová T-1015CB DN 40</t>
  </si>
  <si>
    <t>725991811R00</t>
  </si>
  <si>
    <t>Demontáž konzol jednoduchých</t>
  </si>
  <si>
    <t>42295001R</t>
  </si>
  <si>
    <t>Armatury a tvarovky celkem</t>
  </si>
  <si>
    <t>55399999R</t>
  </si>
  <si>
    <t>Ocelové výrobky - kotvy a spojky-atypické prvky</t>
  </si>
  <si>
    <t>998725201R00</t>
  </si>
  <si>
    <t>Přesun hmot pro zařizovací předměty, výšky do 6 m</t>
  </si>
  <si>
    <t>998725292R00</t>
  </si>
  <si>
    <t>Příplatek zvětš. přesun, zařiz. předměty do 100 m</t>
  </si>
  <si>
    <t>Stavební přípomocné práce pro PSV jinde nespecifkované</t>
  </si>
  <si>
    <t>713411121R00</t>
  </si>
  <si>
    <t>Izolace tepelná potrubí pásy LSP a drátem, 1vrstvá</t>
  </si>
  <si>
    <t>979990109R00</t>
  </si>
  <si>
    <t>Poplatek za skládku suti - skleněné tvárnice</t>
  </si>
  <si>
    <t>63153840R</t>
  </si>
  <si>
    <t>Deska z minerální vlny TECHROCK 60 ALS tl.  40 mm 1000x600 mm, s hliníkovou fólií</t>
  </si>
  <si>
    <t>63153843R</t>
  </si>
  <si>
    <t>Deska z minerální vlny TECHROCK 60 ALS tl.  80 mm 1000x600 mm, s hliníkovou fólií</t>
  </si>
  <si>
    <t>713491111R00</t>
  </si>
  <si>
    <t>Izolace -  montáž oplechování pevného - potrubí</t>
  </si>
  <si>
    <t>19421125R</t>
  </si>
  <si>
    <t>Plech Al 99,5  0,63x1000x2000 mm</t>
  </si>
  <si>
    <t>0R 713A</t>
  </si>
  <si>
    <t>Drobný montážní materiál jinde neuvedený, (příchytky, pásky, kabelové štítky, popisky a pod.)</t>
  </si>
  <si>
    <t>728111116R00</t>
  </si>
  <si>
    <t>Montáž potrubí plechového čtyřhranného do 0,28 m2</t>
  </si>
  <si>
    <t>4298201041R</t>
  </si>
  <si>
    <t>Trouba rovná 4hranná  500 x 500 mm, délka 1 m pozink. plech</t>
  </si>
  <si>
    <t>728112113R00</t>
  </si>
  <si>
    <t>Montáž potrubí plechového kruhového do d 300 mm</t>
  </si>
  <si>
    <t>42981188R</t>
  </si>
  <si>
    <t>Spiro roura hladká d 250, délka 1 m</t>
  </si>
  <si>
    <t>728115412R00</t>
  </si>
  <si>
    <t>Montáž potrubí ohebného izolovan. z AL do d 200 mm</t>
  </si>
  <si>
    <t>4298150143R</t>
  </si>
  <si>
    <t>Hadice ohebná tepel.izolovaná Sonovac25,160mmx10m dl.10m/kus</t>
  </si>
  <si>
    <t>728211217R00</t>
  </si>
  <si>
    <t>Montáž přechodu plechového čtyřhranného do 0,4 m2</t>
  </si>
  <si>
    <t>42972159R</t>
  </si>
  <si>
    <t>Hlavice výfuková velikost 630</t>
  </si>
  <si>
    <t>Nasávací a výfukový kus pro čtyřhranné potrubí šikmý se sítem</t>
  </si>
  <si>
    <t>výška: 630 rmn</t>
  </si>
  <si>
    <t>šířka: 630 rmn</t>
  </si>
  <si>
    <t>délka spodní strany: min. 100 mm ve spádu 5° ven</t>
  </si>
  <si>
    <t>úhel: 45°</t>
  </si>
  <si>
    <t>provedení: přírubové se sítem</t>
  </si>
  <si>
    <t>728211416R00</t>
  </si>
  <si>
    <t>Montáž klapky plechové čtyřhranné do 0,28 m2</t>
  </si>
  <si>
    <t>42971229RX01.5A</t>
  </si>
  <si>
    <t>Klapka požární 4hranná PKTM  560x400</t>
  </si>
  <si>
    <t>referenční výrobek např.: PKTM-90 TPM 018/01</t>
  </si>
  <si>
    <t>rozměr (šířka x výška) : 560x400</t>
  </si>
  <si>
    <t>provedení: .11</t>
  </si>
  <si>
    <t>dodavatel: Mandík</t>
  </si>
  <si>
    <t>728212413R00</t>
  </si>
  <si>
    <t>Montáž klapky plechové kruhové do d 300 mm</t>
  </si>
  <si>
    <t>42971273RX01.6A</t>
  </si>
  <si>
    <t>Klapka požární kruhová PKTM    D 250</t>
  </si>
  <si>
    <t>referenční výrobek např.: PKTM-90/CZ SPIRO TPM</t>
  </si>
  <si>
    <t>018/01</t>
  </si>
  <si>
    <t>průměr: 250</t>
  </si>
  <si>
    <t>728312113R00</t>
  </si>
  <si>
    <t>Montáž tlumiče hluku čtyřhranného do 0,45 m2</t>
  </si>
  <si>
    <t>42999000X01.7A</t>
  </si>
  <si>
    <t>Tlumič hluku kulisový čtyřhranný s náběhem a výběhem 630x630/20000</t>
  </si>
  <si>
    <t>rozměr: 630x630/20000</t>
  </si>
  <si>
    <t>počet kulis: 2</t>
  </si>
  <si>
    <t>rozměr kulisy: výška 620, šířka 200</t>
  </si>
  <si>
    <t>vzdálenost mezi středními kulisami: 115 mm</t>
  </si>
  <si>
    <t>vzdálenost mezi krajní kulisou a stěnou: 58 mm</t>
  </si>
  <si>
    <t>728411312R00</t>
  </si>
  <si>
    <t>Montáž vyústě čtyřhranné do 0,08 m2</t>
  </si>
  <si>
    <t>429726700X1.10A</t>
  </si>
  <si>
    <t>Výustka čtyřhranná 225x225 mm AL, rámeček a listy lak, odstín dle RAL</t>
  </si>
  <si>
    <t>Výustka čtyřhranná</t>
  </si>
  <si>
    <t>provedení: hliníkové komfortní lakované</t>
  </si>
  <si>
    <t>počet řad: 1</t>
  </si>
  <si>
    <t>upevnění: upínacím mechanismem s upínacím rámečkem UR</t>
  </si>
  <si>
    <t>rozměr: 225x225</t>
  </si>
  <si>
    <t>typ regulace: R1, černě matně lakované provedení</t>
  </si>
  <si>
    <t>příslušenství: upínací rámeček UR</t>
  </si>
  <si>
    <t>typ lamel: horizontální - podélné</t>
  </si>
  <si>
    <t>povrchová úprava: rámeček a listy lak, odstín dle RAL bude určen před realizací, regulace černý matný lak</t>
  </si>
  <si>
    <t>728411313R00</t>
  </si>
  <si>
    <t>Montáž vyústě čtyřhranné do 0,15 m2</t>
  </si>
  <si>
    <t>429726700X01.8A</t>
  </si>
  <si>
    <t>Výustka čtyřhranná do spira 1225x75 mm pozink,</t>
  </si>
  <si>
    <t>Výustka čtyřhranná do spira</t>
  </si>
  <si>
    <t>provedení: pozinkované</t>
  </si>
  <si>
    <t>rozměr: 1225x75</t>
  </si>
  <si>
    <t>počet řad: 2</t>
  </si>
  <si>
    <t>upevnění: samořeznými šrouby</t>
  </si>
  <si>
    <t>typ regulace: R5, velkoplošný vyklápěcí list</t>
  </si>
  <si>
    <t>typ lamel: čelní řada podélné</t>
  </si>
  <si>
    <t>povrchová úprava: pozinkovaný ocelový plech</t>
  </si>
  <si>
    <t>728411316R00</t>
  </si>
  <si>
    <t>Montáž vyústě čtyřhranné nad 0,25 m2</t>
  </si>
  <si>
    <t>429726700X01.9A</t>
  </si>
  <si>
    <t>Výustka čtyřhranná 625x425 mm AL, rámeček a listy lak, odstín dle RAL</t>
  </si>
  <si>
    <t>rozměr: 625x425</t>
  </si>
  <si>
    <t>pfíslušenství: upínací rámeček UR</t>
  </si>
  <si>
    <t>728413522R00</t>
  </si>
  <si>
    <t>Montáž talířového ventilu kruhového do d 200 mm</t>
  </si>
  <si>
    <t>767995104R00</t>
  </si>
  <si>
    <t>Výroba a montáž kov. atypických konstr. do 50 kg</t>
  </si>
  <si>
    <t>133301510000R</t>
  </si>
  <si>
    <t>Úhelník rovnoramenný L jakost S235  50x50x5 mm 11375</t>
  </si>
  <si>
    <t>13385385R</t>
  </si>
  <si>
    <t>Tyč průřezu UE140, střední, jakost oceli S235 11375</t>
  </si>
  <si>
    <t>783222130RT1</t>
  </si>
  <si>
    <t>Nátěr syntetický kov.konstrukcí Hostagrund 2x 2v1 na železo S 2160</t>
  </si>
  <si>
    <t>998767201R00</t>
  </si>
  <si>
    <t>Přesun hmot pro zámečnické konstr., výšky do 6 m</t>
  </si>
  <si>
    <t>998767292R00</t>
  </si>
  <si>
    <t>Příplatek zvětš. přesun, zámeč. konstr. do 100 m</t>
  </si>
  <si>
    <t>429726700X1.12A</t>
  </si>
  <si>
    <t>KK 160 talířový ventil odvodní kovový</t>
  </si>
  <si>
    <t>Talířový ventil kovový odvodní včetně zděře</t>
  </si>
  <si>
    <t>referenční výrobek např.: KK 160</t>
  </si>
  <si>
    <t>dodavatel: Elektrodesign</t>
  </si>
  <si>
    <t>728415112R00</t>
  </si>
  <si>
    <t>Montáž mřížky větrací nebo ventilační do 0,10 m2</t>
  </si>
  <si>
    <t>42973110X1.11A</t>
  </si>
  <si>
    <t>Mřížka stěnová středová  MSU 425x225 mm AL</t>
  </si>
  <si>
    <t>Stěnová mřížka uzavřená</t>
  </si>
  <si>
    <t>referenční výrobek např.: SMU</t>
  </si>
  <si>
    <t>rozměr: 425x225</t>
  </si>
  <si>
    <t>rozteč lamel: 12,5</t>
  </si>
  <si>
    <t>provedení: eloxovaný hliník, lakované</t>
  </si>
  <si>
    <t>upínání: upínací rámeček, uchycení mřížky do rámečku šrouby</t>
  </si>
  <si>
    <t>síto: ne</t>
  </si>
  <si>
    <t>typ regulace: bez regulace</t>
  </si>
  <si>
    <t>příslušenství: UR upínací rámeček do VZT potrubí</t>
  </si>
  <si>
    <t>povrchová úprava: případný odstín laku bude určen při realizaci (RAL)</t>
  </si>
  <si>
    <t>99728999X1.1</t>
  </si>
  <si>
    <t>Větrací jednotka s rekuperací tepla Dodávka + montáž</t>
  </si>
  <si>
    <t>kompl</t>
  </si>
  <si>
    <t>referenční výrobek např.: DUPLEX 3500 Multi-N / 3/8 - Me.110.EC3 - Mi.110.EC3 - Fe.KS - Fi.K4 - B.LM24A - C.LM24A-SR - CHF.4.S - Ke.LF24-SR - Ki.LF24 - H.400/400.P - Hel.400/400.P - i2.400/400.P - RD5 - RD4-IO - SW - SW- AC - CM.i.s - CPTOUCH.B.Wh - ADS 120 - ADS 100 ABB barva bílá - ADS VOC-24 - ADS C02- 24 + PH.EPO-V 600 X 300 I 13,5 + EPO-V 600 X 300 / 9,0 - ErP 2016</t>
  </si>
  <si>
    <t>provedení: kompaktní venkovní nástřešní s protiproudým rekuperátorem</t>
  </si>
  <si>
    <t>strana obsluhy: oba boky</t>
  </si>
  <si>
    <t>celková délka x šířka x výška: 2560 x 1605 x 970 mm</t>
  </si>
  <si>
    <t>hmotnost: 460 kg</t>
  </si>
  <si>
    <t>celková hlučnost: 40 c!B(A) ve 3 m</t>
  </si>
  <si>
    <t>včetně: nožiček výšky 200 nun, 2x nerezový vývod kondenzátu, 2x vyhřívání vývodu kondenzátu, oživení a zprovoznění celé jednotky, kompletní závěsný,montážní a spojovací materiál</t>
  </si>
  <si>
    <t>přívod:</t>
  </si>
  <si>
    <t>složení: pružná vložka, vstupní hrdlo 400x400 mm, klapka s havarijním servopohonem, filtr MS, deskový protiproudý rekuperátor s obtokovou klapkou, přímy výparník R410A, ventilátor typu EC, výstupní hrdlo 400x400 mm, pružná vložka vzduchový výkon: 3.325 m3/h</t>
  </si>
  <si>
    <t>externí tlak: nastavitelný, min. 400 Pa celkový ohřev vzduchu (včetně předehřívače a dohtívače): -15'C na +20°C</t>
  </si>
  <si>
    <t>celkové ochlazení vzduchu: -32°C/35% na +16°C</t>
  </si>
  <si>
    <t>tepelný zisk rekuperátoru: 34.3 / 5,7 kW</t>
  </si>
  <si>
    <t>účinnost rekuperátoru: 97 / 83 %</t>
  </si>
  <si>
    <t>topné medium: externích elektrický předehřívač 13,5 kW I 400 V a dohřívač 9,0 kW / 400 V</t>
  </si>
  <si>
    <t>chladící medium: chladivo R410A</t>
  </si>
  <si>
    <t>ptípojka chladícího média: DN20</t>
  </si>
  <si>
    <t>příkon motoru (v pracovním bodě) : 1500 W / 400 V / AC / 50 Hz</t>
  </si>
  <si>
    <t>příkon motoru (max pro dimenzování): 2500 W / 400 V / AC / 50 Hz</t>
  </si>
  <si>
    <t>maximální proud (pro dimenzování): 3,8 A</t>
  </si>
  <si>
    <t>odvod:</t>
  </si>
  <si>
    <t>vzduchový výkon: 3.325 m3/h</t>
  </si>
  <si>
    <t>externí tlak: nastavitelný, min. 400 Pa</t>
  </si>
  <si>
    <t>příkon motoru (v pracovním bodě): 1250 W / 400 V / 50 Hz</t>
  </si>
  <si>
    <t>příkon motoru (max pro dimenzování): 2500W / 400V / 50 Hz</t>
  </si>
  <si>
    <t>systém MaR:</t>
  </si>
  <si>
    <t>typ: kompletní digitální regulace typu RD5, ovládací panel CP touch, hlavní vypínač SW, prostorové čidlo kvality vzduchu, prostorové čidlo C02, teplotní čidla kanálová, teplotní čidlo prostorové, viz popis</t>
  </si>
  <si>
    <t>v příloze a specifikační kód jednotky</t>
  </si>
  <si>
    <t>umístění regulačního modulu: uvnitř jednotky</t>
  </si>
  <si>
    <t>včetně: výbavy pro řízení dvojice elektrických ohřívačů, výbavy pro řízení kondenzační jednotky 0 až 10 V</t>
  </si>
  <si>
    <t>příslušenství MaR: kompletní propojovací kabeláž a ukládací žlaby nebo lišty, mezi všemi prvky systému</t>
  </si>
  <si>
    <t>MaR této jednotky a jejího příslušenství (mimo silového napájení)</t>
  </si>
  <si>
    <t>dodatečná zakázková výbava: 2x el. protimrazově vyhřívaný sifon, protimrazově vyhřívané potrubí odvodu kondenzátu, pružné uložení jednotky na rám</t>
  </si>
  <si>
    <t>99728999X1.2</t>
  </si>
  <si>
    <t>Elektrický dohřívač 13500 W Dodávka + montáž</t>
  </si>
  <si>
    <t xml:space="preserve">kus   </t>
  </si>
  <si>
    <t>referenční výrobek např.: EPO-V</t>
  </si>
  <si>
    <t>rozměr (šiřka x výška): 600x300</t>
  </si>
  <si>
    <t>přikon: 13500 W / 400 V</t>
  </si>
  <si>
    <t>řízení výkonu: externí, rozvaděčem MaR pozice 1.1</t>
  </si>
  <si>
    <t>dodatečná zakázková výbava: tepelná izolace a odnímatelný ochranný krytu proti venkovnímu prostředí</t>
  </si>
  <si>
    <t>99728999X1.3</t>
  </si>
  <si>
    <t>Elektrický dohřívač 9000 W Dodávka + montáž</t>
  </si>
  <si>
    <t>přikon: 9000 W / 400 V</t>
  </si>
  <si>
    <t>dodatečná zakázková výbava: tepelná izolace a</t>
  </si>
  <si>
    <t>odnímatelný ochranný krytu proti venkovnímu</t>
  </si>
  <si>
    <t>prostředí</t>
  </si>
  <si>
    <t>99728999X1.4</t>
  </si>
  <si>
    <t>Kondenzační jednotka Dodávka + montáž</t>
  </si>
  <si>
    <t>referenčni výrobek např.: LG UU70W U34 (model 2016)</t>
  </si>
  <si>
    <t>nominálni chladici výkon: 19,0 kW (20,9 kW maximální)</t>
  </si>
  <si>
    <t>maximálni elektrický přikon: 6,7 kW (230 V I 11,5 A,jistič 3x 25 A, char. C)</t>
  </si>
  <si>
    <t>maximálni délka potrubi a jeho převýšeni: 55/30 m šiřka x hloubka x výška: 950 x 330 x 1380 mm</t>
  </si>
  <si>
    <t>hmotnost: 110 kg</t>
  </si>
  <si>
    <t>potrubi chladiva: 3/8" / l" (9,52/25,4 mm)</t>
  </si>
  <si>
    <t>hlučnost: 55+-3 dB(A) v 1,5 m (volný prostor)</t>
  </si>
  <si>
    <t>garantovaný chod (chlazeni/topeni): -20°C až +48°C /-18°C až 18°C</t>
  </si>
  <si>
    <t>typ chladiva: R410A</t>
  </si>
  <si>
    <t>výbava: expanzní ventil (je vestavěný), podkladní betonové dlaždice s pryžovou ochranou střechy, řídící box ve venkovním provedení pro plynulé řízení výkonu O až 10 V, povolení chodu, signalizace</t>
  </si>
  <si>
    <t>poruchy, spínání napětím 12VDC/2mA (sepnout volným kontaktem), řízení výkonu napětím 0-lOVDC s propojeným potenciálem OV, logický výstup kontakt relé se zatížením SOVAC/DC 200mA, (referenční</t>
  </si>
  <si>
    <t>výrobek např. KM113.050U +modul), propojovací kabeláž</t>
  </si>
  <si>
    <t>0R 728A</t>
  </si>
  <si>
    <t>Drobný a podružný materiál pro díl 728 - Vzduchotechnika</t>
  </si>
  <si>
    <t>Závěsový materiál, včetně betonových podkladních dlaždic pro závěsy potrubí nad střechou</t>
  </si>
  <si>
    <t>Šrouby, spojky, drobný materiál, pásky apod.</t>
  </si>
  <si>
    <t>998728201R00</t>
  </si>
  <si>
    <t>Přesun hmot pro vzduchotechniku, výšky do 6 m</t>
  </si>
  <si>
    <t>998728293R00</t>
  </si>
  <si>
    <t>Příplatek zvětš. přesun, vzduchotechnika do 500 m</t>
  </si>
  <si>
    <t>99733999X119A</t>
  </si>
  <si>
    <t>Dodávka a montáž - Předizolované propojovací potrubí chladiva a propojovací kabeláž</t>
  </si>
  <si>
    <t>Předizolované propojovací potrubí chladiva a propojovací kabeláž</t>
  </si>
  <si>
    <t>referenční výrobek např.: Frigotec Plus - 3/8" (9,52 mm) + Frigotec Plus - 1" (25,4 mm) + kabeláž</t>
  </si>
  <si>
    <t>včetně: náplně chladiva, závěsného, spojovacího a montážního materiálu, nátěru nebo ochranného krytu proti účinkům UV záření (pouze ve venkovním prostředí)</t>
  </si>
  <si>
    <t>99733999X120A</t>
  </si>
  <si>
    <t>Doplnění chladiva</t>
  </si>
  <si>
    <t>typ: R410A</t>
  </si>
  <si>
    <t>dodavatel: Kas</t>
  </si>
  <si>
    <t>Informační systém v rozsahu nevyhnutelně potřebném pro provoz a údržbu - označení tras potrubí dle ČSN, označení požárních klapek, označení směrů toku medií v potrubích, označení přístupů, označení provozních stavů na ukazatelích stavu.</t>
  </si>
  <si>
    <t>005231020R</t>
  </si>
  <si>
    <t>Individuální a komplexní vyzkoušení</t>
  </si>
  <si>
    <t>Náklady na individuální zkoušky dodaných a smontovaných technologických zařízení včetně komplexního vyzkoušení.</t>
  </si>
  <si>
    <t>Zaregulování celého systému a uvedení do provozu, včetně zpracování protokolů o naměřených hodnotách</t>
  </si>
  <si>
    <t>Měření hluku na místech požadovaných hygienikem, včetně zpracování protokolů o naměřených hodnotách.</t>
  </si>
  <si>
    <t>971033451R00</t>
  </si>
  <si>
    <t>Vybourání otv. zeď cihel. pl.0,25 m2, tl.45cm, MVC</t>
  </si>
  <si>
    <t>620999901A01</t>
  </si>
  <si>
    <t>Oprava tepelné izolace a omítek - začištění vnějších otvorů VZT D350mm, 660x500mm vč. příp.pomocného lešení, sjednocení omítek fasády (barva,zrnitost)</t>
  </si>
  <si>
    <t>971033471R00</t>
  </si>
  <si>
    <t>Vybourání otv. zeď cihel. pl.0,25 m2, tl.75cm, MVC</t>
  </si>
  <si>
    <t>928</t>
  </si>
  <si>
    <t>Opravy a údržba</t>
  </si>
  <si>
    <t>složení: pružná vložka, vstupní hrdlo 400x400 mm, klapka s havarijním servopohonem, filtr G4, deskový rekuperátor, ventilátor typu EC, výstupní hrdlo 400x400 mm, pružná vložka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</si>
</sst>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9">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0" fontId="18" fillId="0" borderId="0" xfId="0" applyFont="1" applyBorder="1" applyAlignment="1">
      <alignment horizontal="center" vertical="top" shrinkToFit="1"/>
    </xf>
    <xf numFmtId="164"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8" fillId="3" borderId="12" xfId="0" applyFont="1" applyFill="1" applyBorder="1" applyAlignment="1">
      <alignment horizontal="center" vertical="top" shrinkToFit="1"/>
    </xf>
    <xf numFmtId="164" fontId="8" fillId="3" borderId="12" xfId="0" applyNumberFormat="1" applyFont="1" applyFill="1" applyBorder="1" applyAlignment="1">
      <alignment vertical="top" shrinkToFit="1"/>
    </xf>
    <xf numFmtId="4" fontId="8" fillId="3" borderId="12"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0" fontId="19"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5" xfId="0" applyNumberFormat="1" applyFont="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7" fillId="4" borderId="0" xfId="0" applyNumberFormat="1" applyFont="1" applyFill="1" applyBorder="1" applyAlignment="1" applyProtection="1">
      <alignment vertical="top" shrinkToFit="1"/>
      <protection locked="0"/>
    </xf>
    <xf numFmtId="49" fontId="17" fillId="0" borderId="0"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0" fontId="3" fillId="2" borderId="0" xfId="0" applyFont="1" applyFill="1" applyAlignment="1">
      <alignment horizontal="left" wrapText="1"/>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0" fillId="0" borderId="0" xfId="0" applyNumberFormat="1" applyAlignment="1">
      <alignment wrapText="1"/>
    </xf>
    <xf numFmtId="3" fontId="0" fillId="0" borderId="34" xfId="0" applyNumberFormat="1" applyBorder="1" applyAlignment="1">
      <alignment vertical="center"/>
    </xf>
    <xf numFmtId="3" fontId="0" fillId="0" borderId="34" xfId="0" applyNumberFormat="1" applyBorder="1" applyAlignment="1">
      <alignment vertical="center" wrapTex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0" fillId="0" borderId="18" xfId="0" applyBorder="1" applyAlignment="1">
      <alignment vertical="top"/>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3" t="s">
        <v>40</v>
      </c>
    </row>
    <row r="2" spans="1:7" ht="57.75" customHeight="1" x14ac:dyDescent="0.2">
      <c r="A2" s="202" t="s">
        <v>41</v>
      </c>
      <c r="B2" s="202"/>
      <c r="C2" s="202"/>
      <c r="D2" s="202"/>
      <c r="E2" s="202"/>
      <c r="F2" s="202"/>
      <c r="G2" s="202"/>
    </row>
  </sheetData>
  <sheetProtection password="C71F"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62"/>
  <sheetViews>
    <sheetView showGridLines="0" tabSelected="1" topLeftCell="B1"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8" t="s">
        <v>38</v>
      </c>
      <c r="B1" s="213" t="s">
        <v>4</v>
      </c>
      <c r="C1" s="214"/>
      <c r="D1" s="214"/>
      <c r="E1" s="214"/>
      <c r="F1" s="214"/>
      <c r="G1" s="214"/>
      <c r="H1" s="214"/>
      <c r="I1" s="214"/>
      <c r="J1" s="215"/>
    </row>
    <row r="2" spans="1:15" ht="36" customHeight="1" x14ac:dyDescent="0.2">
      <c r="A2" s="3"/>
      <c r="B2" s="74" t="s">
        <v>24</v>
      </c>
      <c r="C2" s="75"/>
      <c r="D2" s="76" t="s">
        <v>44</v>
      </c>
      <c r="E2" s="222" t="s">
        <v>45</v>
      </c>
      <c r="F2" s="223"/>
      <c r="G2" s="223"/>
      <c r="H2" s="223"/>
      <c r="I2" s="223"/>
      <c r="J2" s="224"/>
      <c r="O2" s="2"/>
    </row>
    <row r="3" spans="1:15" ht="27" hidden="1" customHeight="1" x14ac:dyDescent="0.2">
      <c r="A3" s="3"/>
      <c r="B3" s="77"/>
      <c r="C3" s="75"/>
      <c r="D3" s="78"/>
      <c r="E3" s="225"/>
      <c r="F3" s="226"/>
      <c r="G3" s="226"/>
      <c r="H3" s="226"/>
      <c r="I3" s="226"/>
      <c r="J3" s="227"/>
    </row>
    <row r="4" spans="1:15" ht="23.25" customHeight="1" x14ac:dyDescent="0.2">
      <c r="A4" s="3"/>
      <c r="B4" s="79"/>
      <c r="C4" s="80"/>
      <c r="D4" s="81"/>
      <c r="E4" s="235"/>
      <c r="F4" s="235"/>
      <c r="G4" s="235"/>
      <c r="H4" s="235"/>
      <c r="I4" s="235"/>
      <c r="J4" s="236"/>
    </row>
    <row r="5" spans="1:15" ht="24" customHeight="1" x14ac:dyDescent="0.2">
      <c r="A5" s="3"/>
      <c r="B5" s="42" t="s">
        <v>23</v>
      </c>
      <c r="C5" s="4"/>
      <c r="D5" s="82" t="s">
        <v>46</v>
      </c>
      <c r="E5" s="24"/>
      <c r="F5" s="24"/>
      <c r="G5" s="24"/>
      <c r="H5" s="26" t="s">
        <v>42</v>
      </c>
      <c r="I5" s="82" t="s">
        <v>50</v>
      </c>
      <c r="J5" s="10"/>
    </row>
    <row r="6" spans="1:15" ht="15.75" customHeight="1" x14ac:dyDescent="0.2">
      <c r="A6" s="3"/>
      <c r="B6" s="37"/>
      <c r="C6" s="24"/>
      <c r="D6" s="82" t="s">
        <v>47</v>
      </c>
      <c r="E6" s="24"/>
      <c r="F6" s="24"/>
      <c r="G6" s="24"/>
      <c r="H6" s="26" t="s">
        <v>36</v>
      </c>
      <c r="I6" s="82" t="s">
        <v>51</v>
      </c>
      <c r="J6" s="10"/>
    </row>
    <row r="7" spans="1:15" ht="15.75" customHeight="1" x14ac:dyDescent="0.2">
      <c r="A7" s="3"/>
      <c r="B7" s="38"/>
      <c r="C7" s="25"/>
      <c r="D7" s="84" t="s">
        <v>49</v>
      </c>
      <c r="E7" s="83" t="s">
        <v>48</v>
      </c>
      <c r="F7" s="31"/>
      <c r="G7" s="31"/>
      <c r="H7" s="32"/>
      <c r="I7" s="31"/>
      <c r="J7" s="46"/>
    </row>
    <row r="8" spans="1:15" ht="24" hidden="1" customHeight="1" x14ac:dyDescent="0.2">
      <c r="A8" s="3"/>
      <c r="B8" s="42" t="s">
        <v>21</v>
      </c>
      <c r="C8" s="4"/>
      <c r="D8" s="85" t="s">
        <v>52</v>
      </c>
      <c r="E8" s="4"/>
      <c r="F8" s="4"/>
      <c r="G8" s="41"/>
      <c r="H8" s="26" t="s">
        <v>42</v>
      </c>
      <c r="I8" s="82" t="s">
        <v>56</v>
      </c>
      <c r="J8" s="10"/>
    </row>
    <row r="9" spans="1:15" ht="15.75" hidden="1" customHeight="1" x14ac:dyDescent="0.2">
      <c r="A9" s="3"/>
      <c r="B9" s="3"/>
      <c r="C9" s="4"/>
      <c r="D9" s="85" t="s">
        <v>53</v>
      </c>
      <c r="E9" s="4"/>
      <c r="F9" s="4"/>
      <c r="G9" s="41"/>
      <c r="H9" s="26" t="s">
        <v>36</v>
      </c>
      <c r="I9" s="30"/>
      <c r="J9" s="10"/>
    </row>
    <row r="10" spans="1:15" ht="15.75" hidden="1" customHeight="1" x14ac:dyDescent="0.2">
      <c r="A10" s="3"/>
      <c r="B10" s="47"/>
      <c r="C10" s="25"/>
      <c r="D10" s="87" t="s">
        <v>55</v>
      </c>
      <c r="E10" s="86" t="s">
        <v>54</v>
      </c>
      <c r="F10" s="50"/>
      <c r="G10" s="48"/>
      <c r="H10" s="48"/>
      <c r="I10" s="49"/>
      <c r="J10" s="46"/>
    </row>
    <row r="11" spans="1:15" ht="24" customHeight="1" x14ac:dyDescent="0.2">
      <c r="A11" s="3"/>
      <c r="B11" s="42" t="s">
        <v>20</v>
      </c>
      <c r="C11" s="4"/>
      <c r="D11" s="229" t="s">
        <v>57</v>
      </c>
      <c r="E11" s="229"/>
      <c r="F11" s="229"/>
      <c r="G11" s="229"/>
      <c r="H11" s="26" t="s">
        <v>42</v>
      </c>
      <c r="I11" s="89"/>
      <c r="J11" s="10"/>
    </row>
    <row r="12" spans="1:15" ht="15.75" customHeight="1" x14ac:dyDescent="0.2">
      <c r="A12" s="3"/>
      <c r="B12" s="37"/>
      <c r="C12" s="24"/>
      <c r="D12" s="234"/>
      <c r="E12" s="234"/>
      <c r="F12" s="234"/>
      <c r="G12" s="234"/>
      <c r="H12" s="26" t="s">
        <v>36</v>
      </c>
      <c r="I12" s="89"/>
      <c r="J12" s="10"/>
    </row>
    <row r="13" spans="1:15" ht="15.75" customHeight="1" x14ac:dyDescent="0.2">
      <c r="A13" s="3"/>
      <c r="B13" s="38"/>
      <c r="C13" s="25"/>
      <c r="D13" s="88"/>
      <c r="E13" s="237"/>
      <c r="F13" s="238"/>
      <c r="G13" s="238"/>
      <c r="H13" s="27"/>
      <c r="I13" s="31"/>
      <c r="J13" s="46"/>
    </row>
    <row r="14" spans="1:15" ht="24" customHeight="1" x14ac:dyDescent="0.2">
      <c r="A14" s="3"/>
      <c r="B14" s="61" t="s">
        <v>22</v>
      </c>
      <c r="C14" s="62"/>
      <c r="D14" s="63" t="s">
        <v>43</v>
      </c>
      <c r="E14" s="64"/>
      <c r="F14" s="64"/>
      <c r="G14" s="64"/>
      <c r="H14" s="65"/>
      <c r="I14" s="64"/>
      <c r="J14" s="66"/>
    </row>
    <row r="15" spans="1:15" ht="32.25" customHeight="1" x14ac:dyDescent="0.2">
      <c r="A15" s="3"/>
      <c r="B15" s="47" t="s">
        <v>34</v>
      </c>
      <c r="C15" s="67"/>
      <c r="D15" s="48"/>
      <c r="E15" s="228"/>
      <c r="F15" s="228"/>
      <c r="G15" s="230"/>
      <c r="H15" s="230"/>
      <c r="I15" s="230" t="s">
        <v>31</v>
      </c>
      <c r="J15" s="231"/>
    </row>
    <row r="16" spans="1:15" ht="23.25" customHeight="1" x14ac:dyDescent="0.2">
      <c r="A16" s="142" t="s">
        <v>26</v>
      </c>
      <c r="B16" s="52" t="s">
        <v>26</v>
      </c>
      <c r="C16" s="53"/>
      <c r="D16" s="54"/>
      <c r="E16" s="219"/>
      <c r="F16" s="220"/>
      <c r="G16" s="219"/>
      <c r="H16" s="220"/>
      <c r="I16" s="219">
        <f>SUMIF(F128:F158,A16,I128:I158)+SUMIF(F128:F158,"PSU",I128:I158)</f>
        <v>0</v>
      </c>
      <c r="J16" s="221"/>
    </row>
    <row r="17" spans="1:10" ht="23.25" customHeight="1" x14ac:dyDescent="0.2">
      <c r="A17" s="142" t="s">
        <v>27</v>
      </c>
      <c r="B17" s="52" t="s">
        <v>27</v>
      </c>
      <c r="C17" s="53"/>
      <c r="D17" s="54"/>
      <c r="E17" s="219"/>
      <c r="F17" s="220"/>
      <c r="G17" s="219"/>
      <c r="H17" s="220"/>
      <c r="I17" s="219">
        <f>SUMIF(F128:F158,A17,I128:I158)</f>
        <v>0</v>
      </c>
      <c r="J17" s="221"/>
    </row>
    <row r="18" spans="1:10" ht="23.25" customHeight="1" x14ac:dyDescent="0.2">
      <c r="A18" s="142" t="s">
        <v>28</v>
      </c>
      <c r="B18" s="52" t="s">
        <v>28</v>
      </c>
      <c r="C18" s="53"/>
      <c r="D18" s="54"/>
      <c r="E18" s="219"/>
      <c r="F18" s="220"/>
      <c r="G18" s="219"/>
      <c r="H18" s="220"/>
      <c r="I18" s="219">
        <f>SUMIF(F128:F158,A18,I128:I158)</f>
        <v>0</v>
      </c>
      <c r="J18" s="221"/>
    </row>
    <row r="19" spans="1:10" ht="23.25" customHeight="1" x14ac:dyDescent="0.2">
      <c r="A19" s="142" t="s">
        <v>182</v>
      </c>
      <c r="B19" s="52" t="s">
        <v>29</v>
      </c>
      <c r="C19" s="53"/>
      <c r="D19" s="54"/>
      <c r="E19" s="219"/>
      <c r="F19" s="220"/>
      <c r="G19" s="219"/>
      <c r="H19" s="220"/>
      <c r="I19" s="219">
        <f>SUMIF(F128:F158,A19,I128:I158)</f>
        <v>0</v>
      </c>
      <c r="J19" s="221"/>
    </row>
    <row r="20" spans="1:10" ht="23.25" customHeight="1" x14ac:dyDescent="0.2">
      <c r="A20" s="142" t="s">
        <v>183</v>
      </c>
      <c r="B20" s="52" t="s">
        <v>30</v>
      </c>
      <c r="C20" s="53"/>
      <c r="D20" s="54"/>
      <c r="E20" s="219"/>
      <c r="F20" s="220"/>
      <c r="G20" s="219"/>
      <c r="H20" s="220"/>
      <c r="I20" s="219">
        <f>SUMIF(F128:F158,A20,I128:I158)</f>
        <v>0</v>
      </c>
      <c r="J20" s="221"/>
    </row>
    <row r="21" spans="1:10" ht="23.25" customHeight="1" x14ac:dyDescent="0.2">
      <c r="A21" s="3"/>
      <c r="B21" s="69" t="s">
        <v>31</v>
      </c>
      <c r="C21" s="70"/>
      <c r="D21" s="71"/>
      <c r="E21" s="232"/>
      <c r="F21" s="233"/>
      <c r="G21" s="232"/>
      <c r="H21" s="233"/>
      <c r="I21" s="232">
        <f>SUM(I16:J20)</f>
        <v>0</v>
      </c>
      <c r="J21" s="244"/>
    </row>
    <row r="22" spans="1:10" ht="33" customHeight="1" x14ac:dyDescent="0.2">
      <c r="A22" s="3"/>
      <c r="B22" s="60" t="s">
        <v>35</v>
      </c>
      <c r="C22" s="53"/>
      <c r="D22" s="54"/>
      <c r="E22" s="59"/>
      <c r="F22" s="56"/>
      <c r="G22" s="45"/>
      <c r="H22" s="45"/>
      <c r="I22" s="45"/>
      <c r="J22" s="57"/>
    </row>
    <row r="23" spans="1:10" ht="23.25" customHeight="1" x14ac:dyDescent="0.2">
      <c r="A23" s="3">
        <f>ZakladDPHSni*SazbaDPH1/100</f>
        <v>0</v>
      </c>
      <c r="B23" s="52" t="s">
        <v>13</v>
      </c>
      <c r="C23" s="53"/>
      <c r="D23" s="54"/>
      <c r="E23" s="55">
        <v>15</v>
      </c>
      <c r="F23" s="56" t="s">
        <v>0</v>
      </c>
      <c r="G23" s="242">
        <f>ZakladDPHSniVypocet</f>
        <v>0</v>
      </c>
      <c r="H23" s="243"/>
      <c r="I23" s="243"/>
      <c r="J23" s="57" t="str">
        <f t="shared" ref="J23:J28" si="0">Mena</f>
        <v>CZK</v>
      </c>
    </row>
    <row r="24" spans="1:10" ht="23.25" customHeight="1" x14ac:dyDescent="0.2">
      <c r="A24" s="3">
        <f>(A23-INT(A23))*100</f>
        <v>0</v>
      </c>
      <c r="B24" s="52" t="s">
        <v>14</v>
      </c>
      <c r="C24" s="53"/>
      <c r="D24" s="54"/>
      <c r="E24" s="55">
        <f>SazbaDPH1</f>
        <v>15</v>
      </c>
      <c r="F24" s="56" t="s">
        <v>0</v>
      </c>
      <c r="G24" s="240">
        <f>IF(A24&gt;50, ROUNDUP(A23, 0), ROUNDDOWN(A23, 0))</f>
        <v>0</v>
      </c>
      <c r="H24" s="241"/>
      <c r="I24" s="241"/>
      <c r="J24" s="57" t="str">
        <f t="shared" si="0"/>
        <v>CZK</v>
      </c>
    </row>
    <row r="25" spans="1:10" ht="23.25" customHeight="1" x14ac:dyDescent="0.2">
      <c r="A25" s="3">
        <f>ZakladDPHZakl*SazbaDPH2/100</f>
        <v>0</v>
      </c>
      <c r="B25" s="52" t="s">
        <v>15</v>
      </c>
      <c r="C25" s="53"/>
      <c r="D25" s="54"/>
      <c r="E25" s="55">
        <v>21</v>
      </c>
      <c r="F25" s="56" t="s">
        <v>0</v>
      </c>
      <c r="G25" s="242">
        <f>ZakladDPHZaklVypocet</f>
        <v>0</v>
      </c>
      <c r="H25" s="243"/>
      <c r="I25" s="243"/>
      <c r="J25" s="57" t="str">
        <f t="shared" si="0"/>
        <v>CZK</v>
      </c>
    </row>
    <row r="26" spans="1:10" ht="23.25" customHeight="1" x14ac:dyDescent="0.2">
      <c r="A26" s="3">
        <f>(A25-INT(A25))*100</f>
        <v>0</v>
      </c>
      <c r="B26" s="44" t="s">
        <v>16</v>
      </c>
      <c r="C26" s="21"/>
      <c r="D26" s="17"/>
      <c r="E26" s="39">
        <f>SazbaDPH2</f>
        <v>21</v>
      </c>
      <c r="F26" s="40" t="s">
        <v>0</v>
      </c>
      <c r="G26" s="216">
        <f>IF(A26&gt;50, ROUNDUP(A25, 0), ROUNDDOWN(A25, 0))</f>
        <v>0</v>
      </c>
      <c r="H26" s="217"/>
      <c r="I26" s="217"/>
      <c r="J26" s="51" t="str">
        <f t="shared" si="0"/>
        <v>CZK</v>
      </c>
    </row>
    <row r="27" spans="1:10" ht="23.25" customHeight="1" thickBot="1" x14ac:dyDescent="0.25">
      <c r="A27" s="3">
        <f>ZakladDPHSni+DPHSni+ZakladDPHZakl+DPHZakl</f>
        <v>0</v>
      </c>
      <c r="B27" s="43" t="s">
        <v>5</v>
      </c>
      <c r="C27" s="19"/>
      <c r="D27" s="22"/>
      <c r="E27" s="19"/>
      <c r="F27" s="20"/>
      <c r="G27" s="218">
        <f>CenaCelkem-(ZakladDPHSni+DPHSni+ZakladDPHZakl+DPHZakl)</f>
        <v>0</v>
      </c>
      <c r="H27" s="218"/>
      <c r="I27" s="218"/>
      <c r="J27" s="58" t="str">
        <f t="shared" si="0"/>
        <v>CZK</v>
      </c>
    </row>
    <row r="28" spans="1:10" ht="27.75" hidden="1" customHeight="1" thickBot="1" x14ac:dyDescent="0.25">
      <c r="A28" s="3"/>
      <c r="B28" s="118" t="s">
        <v>25</v>
      </c>
      <c r="C28" s="119"/>
      <c r="D28" s="119"/>
      <c r="E28" s="120"/>
      <c r="F28" s="121"/>
      <c r="G28" s="246">
        <f>ZakladDPHSniVypocet+ZakladDPHZaklVypocet</f>
        <v>0</v>
      </c>
      <c r="H28" s="246"/>
      <c r="I28" s="246"/>
      <c r="J28" s="122" t="str">
        <f t="shared" si="0"/>
        <v>CZK</v>
      </c>
    </row>
    <row r="29" spans="1:10" ht="27.75" customHeight="1" thickBot="1" x14ac:dyDescent="0.25">
      <c r="A29" s="3">
        <f>(A27-INT(A27))*100</f>
        <v>0</v>
      </c>
      <c r="B29" s="118" t="s">
        <v>37</v>
      </c>
      <c r="C29" s="123"/>
      <c r="D29" s="123"/>
      <c r="E29" s="123"/>
      <c r="F29" s="123"/>
      <c r="G29" s="245">
        <f>IF(A29&gt;50, ROUNDUP(A27, 0), ROUNDDOWN(A27, 0))</f>
        <v>0</v>
      </c>
      <c r="H29" s="245"/>
      <c r="I29" s="245"/>
      <c r="J29" s="124" t="s">
        <v>76</v>
      </c>
    </row>
    <row r="30" spans="1:10" ht="12.75" customHeight="1" x14ac:dyDescent="0.2">
      <c r="A30" s="3"/>
      <c r="B30" s="3"/>
      <c r="C30" s="4"/>
      <c r="D30" s="4"/>
      <c r="E30" s="4"/>
      <c r="F30" s="4"/>
      <c r="G30" s="41"/>
      <c r="H30" s="4"/>
      <c r="I30" s="41"/>
      <c r="J30" s="11"/>
    </row>
    <row r="31" spans="1:10" ht="30" customHeight="1" x14ac:dyDescent="0.2">
      <c r="A31" s="3"/>
      <c r="B31" s="3"/>
      <c r="C31" s="4"/>
      <c r="D31" s="4"/>
      <c r="E31" s="4"/>
      <c r="F31" s="4"/>
      <c r="G31" s="41"/>
      <c r="H31" s="4"/>
      <c r="I31" s="41"/>
      <c r="J31" s="11"/>
    </row>
    <row r="32" spans="1:10" ht="18.75" customHeight="1" x14ac:dyDescent="0.2">
      <c r="A32" s="3"/>
      <c r="B32" s="23"/>
      <c r="C32" s="18" t="s">
        <v>12</v>
      </c>
      <c r="D32" s="35"/>
      <c r="E32" s="35"/>
      <c r="F32" s="18" t="s">
        <v>11</v>
      </c>
      <c r="G32" s="35"/>
      <c r="H32" s="36">
        <f ca="1">TODAY()</f>
        <v>43566</v>
      </c>
      <c r="I32" s="35"/>
      <c r="J32" s="11"/>
    </row>
    <row r="33" spans="1:10" ht="47.25" customHeight="1" x14ac:dyDescent="0.2">
      <c r="A33" s="3"/>
      <c r="B33" s="3"/>
      <c r="C33" s="4"/>
      <c r="D33" s="4"/>
      <c r="E33" s="4"/>
      <c r="F33" s="4"/>
      <c r="G33" s="41"/>
      <c r="H33" s="4"/>
      <c r="I33" s="41"/>
      <c r="J33" s="11"/>
    </row>
    <row r="34" spans="1:10" s="33" customFormat="1" ht="18.75" customHeight="1" x14ac:dyDescent="0.2">
      <c r="A34" s="28"/>
      <c r="B34" s="28"/>
      <c r="C34" s="29"/>
      <c r="D34" s="247"/>
      <c r="E34" s="248"/>
      <c r="F34" s="29"/>
      <c r="G34" s="247"/>
      <c r="H34" s="248"/>
      <c r="I34" s="248"/>
      <c r="J34" s="34"/>
    </row>
    <row r="35" spans="1:10" ht="12.75" customHeight="1" x14ac:dyDescent="0.2">
      <c r="A35" s="3"/>
      <c r="B35" s="3"/>
      <c r="C35" s="4"/>
      <c r="D35" s="239" t="s">
        <v>2</v>
      </c>
      <c r="E35" s="239"/>
      <c r="F35" s="4"/>
      <c r="G35" s="41"/>
      <c r="H35" s="12" t="s">
        <v>3</v>
      </c>
      <c r="I35" s="41"/>
      <c r="J35" s="11"/>
    </row>
    <row r="36" spans="1:10" ht="13.5" customHeight="1" thickBot="1" x14ac:dyDescent="0.25">
      <c r="A36" s="13"/>
      <c r="B36" s="13"/>
      <c r="C36" s="14"/>
      <c r="D36" s="14"/>
      <c r="E36" s="14"/>
      <c r="F36" s="14"/>
      <c r="G36" s="15"/>
      <c r="H36" s="14"/>
      <c r="I36" s="15"/>
      <c r="J36" s="16"/>
    </row>
    <row r="37" spans="1:10" ht="27" customHeight="1" x14ac:dyDescent="0.2">
      <c r="B37" s="95" t="s">
        <v>17</v>
      </c>
      <c r="C37" s="96"/>
      <c r="D37" s="96"/>
      <c r="E37" s="96"/>
      <c r="F37" s="97"/>
      <c r="G37" s="97"/>
      <c r="H37" s="97"/>
      <c r="I37" s="97"/>
      <c r="J37" s="96"/>
    </row>
    <row r="38" spans="1:10" ht="25.5" customHeight="1" x14ac:dyDescent="0.2">
      <c r="A38" s="94" t="s">
        <v>39</v>
      </c>
      <c r="B38" s="98" t="s">
        <v>18</v>
      </c>
      <c r="C38" s="99" t="s">
        <v>6</v>
      </c>
      <c r="D38" s="100"/>
      <c r="E38" s="100"/>
      <c r="F38" s="101" t="str">
        <f>B23</f>
        <v>Základ pro sníženou DPH</v>
      </c>
      <c r="G38" s="101" t="str">
        <f>B25</f>
        <v>Základ pro základní DPH</v>
      </c>
      <c r="H38" s="102" t="s">
        <v>19</v>
      </c>
      <c r="I38" s="102" t="s">
        <v>1</v>
      </c>
      <c r="J38" s="103" t="s">
        <v>0</v>
      </c>
    </row>
    <row r="39" spans="1:10" ht="25.5" hidden="1" customHeight="1" x14ac:dyDescent="0.2">
      <c r="A39" s="94">
        <v>1</v>
      </c>
      <c r="B39" s="104" t="s">
        <v>58</v>
      </c>
      <c r="C39" s="206"/>
      <c r="D39" s="207"/>
      <c r="E39" s="207"/>
      <c r="F39" s="105">
        <f>'00 00_190401 Naklady'!AE26+'01 01_190401 Pol'!AE139+'02 02_190401 Pol'!AE64+'03 03_190401 Pol'!AE100+'04 04_190401 Pol'!AE224</f>
        <v>0</v>
      </c>
      <c r="G39" s="106">
        <f>'00 00_190401 Naklady'!AF26+'01 01_190401 Pol'!AF139+'02 02_190401 Pol'!AF64+'03 03_190401 Pol'!AF100+'04 04_190401 Pol'!AF224</f>
        <v>0</v>
      </c>
      <c r="H39" s="107">
        <f t="shared" ref="H39:H49" si="1">(F39*SazbaDPH1/100)+(G39*SazbaDPH2/100)</f>
        <v>0</v>
      </c>
      <c r="I39" s="107">
        <f t="shared" ref="I39:I49" si="2">F39+G39+H39</f>
        <v>0</v>
      </c>
      <c r="J39" s="108" t="str">
        <f t="shared" ref="J39:J49" si="3">IF(CenaCelkemVypocet=0,"",I39/CenaCelkemVypocet*100)</f>
        <v/>
      </c>
    </row>
    <row r="40" spans="1:10" ht="25.5" customHeight="1" x14ac:dyDescent="0.2">
      <c r="A40" s="94">
        <v>2</v>
      </c>
      <c r="B40" s="109" t="s">
        <v>59</v>
      </c>
      <c r="C40" s="211" t="s">
        <v>60</v>
      </c>
      <c r="D40" s="212"/>
      <c r="E40" s="212"/>
      <c r="F40" s="110">
        <f>'00 00_190401 Naklady'!AE26</f>
        <v>0</v>
      </c>
      <c r="G40" s="111">
        <f>'00 00_190401 Naklady'!AF26</f>
        <v>0</v>
      </c>
      <c r="H40" s="111">
        <f t="shared" si="1"/>
        <v>0</v>
      </c>
      <c r="I40" s="111">
        <f t="shared" si="2"/>
        <v>0</v>
      </c>
      <c r="J40" s="112" t="str">
        <f t="shared" si="3"/>
        <v/>
      </c>
    </row>
    <row r="41" spans="1:10" ht="25.5" customHeight="1" x14ac:dyDescent="0.2">
      <c r="A41" s="94">
        <v>3</v>
      </c>
      <c r="B41" s="113" t="s">
        <v>61</v>
      </c>
      <c r="C41" s="206" t="s">
        <v>62</v>
      </c>
      <c r="D41" s="207"/>
      <c r="E41" s="207"/>
      <c r="F41" s="114">
        <f>'00 00_190401 Naklady'!AE26</f>
        <v>0</v>
      </c>
      <c r="G41" s="107">
        <f>'00 00_190401 Naklady'!AF26</f>
        <v>0</v>
      </c>
      <c r="H41" s="107">
        <f t="shared" si="1"/>
        <v>0</v>
      </c>
      <c r="I41" s="107">
        <f t="shared" si="2"/>
        <v>0</v>
      </c>
      <c r="J41" s="108" t="str">
        <f t="shared" si="3"/>
        <v/>
      </c>
    </row>
    <row r="42" spans="1:10" ht="25.5" customHeight="1" x14ac:dyDescent="0.2">
      <c r="A42" s="94">
        <v>2</v>
      </c>
      <c r="B42" s="109" t="s">
        <v>63</v>
      </c>
      <c r="C42" s="211" t="s">
        <v>64</v>
      </c>
      <c r="D42" s="212"/>
      <c r="E42" s="212"/>
      <c r="F42" s="110">
        <f>'01 01_190401 Pol'!AE139</f>
        <v>0</v>
      </c>
      <c r="G42" s="111">
        <f>'01 01_190401 Pol'!AF139</f>
        <v>0</v>
      </c>
      <c r="H42" s="111">
        <f t="shared" si="1"/>
        <v>0</v>
      </c>
      <c r="I42" s="111">
        <f t="shared" si="2"/>
        <v>0</v>
      </c>
      <c r="J42" s="112" t="str">
        <f t="shared" si="3"/>
        <v/>
      </c>
    </row>
    <row r="43" spans="1:10" ht="25.5" customHeight="1" x14ac:dyDescent="0.2">
      <c r="A43" s="94">
        <v>3</v>
      </c>
      <c r="B43" s="113" t="s">
        <v>65</v>
      </c>
      <c r="C43" s="206" t="s">
        <v>62</v>
      </c>
      <c r="D43" s="207"/>
      <c r="E43" s="207"/>
      <c r="F43" s="114">
        <f>'01 01_190401 Pol'!AE139</f>
        <v>0</v>
      </c>
      <c r="G43" s="107">
        <f>'01 01_190401 Pol'!AF139</f>
        <v>0</v>
      </c>
      <c r="H43" s="107">
        <f t="shared" si="1"/>
        <v>0</v>
      </c>
      <c r="I43" s="107">
        <f t="shared" si="2"/>
        <v>0</v>
      </c>
      <c r="J43" s="108" t="str">
        <f t="shared" si="3"/>
        <v/>
      </c>
    </row>
    <row r="44" spans="1:10" ht="25.5" customHeight="1" x14ac:dyDescent="0.2">
      <c r="A44" s="94">
        <v>2</v>
      </c>
      <c r="B44" s="109" t="s">
        <v>66</v>
      </c>
      <c r="C44" s="211" t="s">
        <v>67</v>
      </c>
      <c r="D44" s="212"/>
      <c r="E44" s="212"/>
      <c r="F44" s="110">
        <f>'02 02_190401 Pol'!AE64</f>
        <v>0</v>
      </c>
      <c r="G44" s="111">
        <f>'02 02_190401 Pol'!AF64</f>
        <v>0</v>
      </c>
      <c r="H44" s="111">
        <f t="shared" si="1"/>
        <v>0</v>
      </c>
      <c r="I44" s="111">
        <f t="shared" si="2"/>
        <v>0</v>
      </c>
      <c r="J44" s="112" t="str">
        <f t="shared" si="3"/>
        <v/>
      </c>
    </row>
    <row r="45" spans="1:10" ht="25.5" customHeight="1" x14ac:dyDescent="0.2">
      <c r="A45" s="94">
        <v>3</v>
      </c>
      <c r="B45" s="113" t="s">
        <v>68</v>
      </c>
      <c r="C45" s="206" t="s">
        <v>62</v>
      </c>
      <c r="D45" s="207"/>
      <c r="E45" s="207"/>
      <c r="F45" s="114">
        <f>'02 02_190401 Pol'!AE64</f>
        <v>0</v>
      </c>
      <c r="G45" s="107">
        <f>'02 02_190401 Pol'!AF64</f>
        <v>0</v>
      </c>
      <c r="H45" s="107">
        <f t="shared" si="1"/>
        <v>0</v>
      </c>
      <c r="I45" s="107">
        <f t="shared" si="2"/>
        <v>0</v>
      </c>
      <c r="J45" s="108" t="str">
        <f t="shared" si="3"/>
        <v/>
      </c>
    </row>
    <row r="46" spans="1:10" ht="25.5" customHeight="1" x14ac:dyDescent="0.2">
      <c r="A46" s="94">
        <v>2</v>
      </c>
      <c r="B46" s="109" t="s">
        <v>69</v>
      </c>
      <c r="C46" s="211" t="s">
        <v>70</v>
      </c>
      <c r="D46" s="212"/>
      <c r="E46" s="212"/>
      <c r="F46" s="110">
        <f>'03 03_190401 Pol'!AE100</f>
        <v>0</v>
      </c>
      <c r="G46" s="111">
        <f>'03 03_190401 Pol'!AF100</f>
        <v>0</v>
      </c>
      <c r="H46" s="111">
        <f t="shared" si="1"/>
        <v>0</v>
      </c>
      <c r="I46" s="111">
        <f t="shared" si="2"/>
        <v>0</v>
      </c>
      <c r="J46" s="112" t="str">
        <f t="shared" si="3"/>
        <v/>
      </c>
    </row>
    <row r="47" spans="1:10" ht="25.5" customHeight="1" x14ac:dyDescent="0.2">
      <c r="A47" s="94">
        <v>3</v>
      </c>
      <c r="B47" s="113" t="s">
        <v>71</v>
      </c>
      <c r="C47" s="206" t="s">
        <v>62</v>
      </c>
      <c r="D47" s="207"/>
      <c r="E47" s="207"/>
      <c r="F47" s="114">
        <f>'03 03_190401 Pol'!AE100</f>
        <v>0</v>
      </c>
      <c r="G47" s="107">
        <f>'03 03_190401 Pol'!AF100</f>
        <v>0</v>
      </c>
      <c r="H47" s="107">
        <f t="shared" si="1"/>
        <v>0</v>
      </c>
      <c r="I47" s="107">
        <f t="shared" si="2"/>
        <v>0</v>
      </c>
      <c r="J47" s="108" t="str">
        <f t="shared" si="3"/>
        <v/>
      </c>
    </row>
    <row r="48" spans="1:10" ht="25.5" customHeight="1" x14ac:dyDescent="0.2">
      <c r="A48" s="94">
        <v>2</v>
      </c>
      <c r="B48" s="109" t="s">
        <v>72</v>
      </c>
      <c r="C48" s="211" t="s">
        <v>73</v>
      </c>
      <c r="D48" s="212"/>
      <c r="E48" s="212"/>
      <c r="F48" s="110">
        <f>'04 04_190401 Pol'!AE224</f>
        <v>0</v>
      </c>
      <c r="G48" s="111">
        <f>'04 04_190401 Pol'!AF224</f>
        <v>0</v>
      </c>
      <c r="H48" s="111">
        <f t="shared" si="1"/>
        <v>0</v>
      </c>
      <c r="I48" s="111">
        <f t="shared" si="2"/>
        <v>0</v>
      </c>
      <c r="J48" s="112" t="str">
        <f t="shared" si="3"/>
        <v/>
      </c>
    </row>
    <row r="49" spans="1:52" ht="25.5" customHeight="1" x14ac:dyDescent="0.2">
      <c r="A49" s="94">
        <v>3</v>
      </c>
      <c r="B49" s="113" t="s">
        <v>74</v>
      </c>
      <c r="C49" s="206" t="s">
        <v>62</v>
      </c>
      <c r="D49" s="207"/>
      <c r="E49" s="207"/>
      <c r="F49" s="114">
        <f>'04 04_190401 Pol'!AE224</f>
        <v>0</v>
      </c>
      <c r="G49" s="107">
        <f>'04 04_190401 Pol'!AF224</f>
        <v>0</v>
      </c>
      <c r="H49" s="107">
        <f t="shared" si="1"/>
        <v>0</v>
      </c>
      <c r="I49" s="107">
        <f t="shared" si="2"/>
        <v>0</v>
      </c>
      <c r="J49" s="108" t="str">
        <f t="shared" si="3"/>
        <v/>
      </c>
    </row>
    <row r="50" spans="1:52" ht="25.5" customHeight="1" x14ac:dyDescent="0.2">
      <c r="A50" s="94"/>
      <c r="B50" s="208" t="s">
        <v>75</v>
      </c>
      <c r="C50" s="209"/>
      <c r="D50" s="209"/>
      <c r="E50" s="210"/>
      <c r="F50" s="115">
        <f>SUMIF(A39:A49,"=1",F39:F49)</f>
        <v>0</v>
      </c>
      <c r="G50" s="116">
        <f>SUMIF(A39:A49,"=1",G39:G49)</f>
        <v>0</v>
      </c>
      <c r="H50" s="116">
        <f>SUMIF(A39:A49,"=1",H39:H49)</f>
        <v>0</v>
      </c>
      <c r="I50" s="116">
        <f>SUMIF(A39:A49,"=1",I39:I49)</f>
        <v>0</v>
      </c>
      <c r="J50" s="117">
        <f>SUMIF(A39:A49,"=1",J39:J49)</f>
        <v>0</v>
      </c>
    </row>
    <row r="52" spans="1:52" x14ac:dyDescent="0.2">
      <c r="A52" t="s">
        <v>77</v>
      </c>
      <c r="B52" s="205" t="s">
        <v>78</v>
      </c>
      <c r="C52" s="205"/>
      <c r="D52" s="205"/>
      <c r="E52" s="205"/>
      <c r="F52" s="205"/>
      <c r="G52" s="205"/>
      <c r="H52" s="205"/>
      <c r="I52" s="205"/>
      <c r="J52" s="205"/>
      <c r="AZ52" s="125" t="str">
        <f>B52</f>
        <v>1. PODMÍNKY PRO ZPRACOVÁNÍ NABÍDKOVÉ CENY</v>
      </c>
    </row>
    <row r="53" spans="1:52" x14ac:dyDescent="0.2">
      <c r="A53" t="s">
        <v>77</v>
      </c>
    </row>
    <row r="54" spans="1:52" x14ac:dyDescent="0.2">
      <c r="A54" t="s">
        <v>77</v>
      </c>
      <c r="B54" s="205" t="s">
        <v>79</v>
      </c>
      <c r="C54" s="205"/>
      <c r="D54" s="205"/>
      <c r="E54" s="205"/>
      <c r="F54" s="205"/>
      <c r="G54" s="205"/>
      <c r="H54" s="205"/>
      <c r="I54" s="205"/>
      <c r="J54" s="205"/>
      <c r="AZ54" s="125" t="str">
        <f>B54</f>
        <v xml:space="preserve">        Preambule</v>
      </c>
    </row>
    <row r="55" spans="1:52" x14ac:dyDescent="0.2">
      <c r="A55" t="s">
        <v>77</v>
      </c>
    </row>
    <row r="56" spans="1:52" ht="51" x14ac:dyDescent="0.2">
      <c r="A56" t="s">
        <v>77</v>
      </c>
      <c r="B56" s="205" t="s">
        <v>80</v>
      </c>
      <c r="C56" s="205"/>
      <c r="D56" s="205"/>
      <c r="E56" s="205"/>
      <c r="F56" s="205"/>
      <c r="G56" s="205"/>
      <c r="H56" s="205"/>
      <c r="I56" s="205"/>
      <c r="J56" s="205"/>
      <c r="AZ56" s="125" t="str">
        <f>B56</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7" spans="1:52" ht="51" x14ac:dyDescent="0.2">
      <c r="A57" t="s">
        <v>77</v>
      </c>
      <c r="B57" s="205" t="s">
        <v>81</v>
      </c>
      <c r="C57" s="205"/>
      <c r="D57" s="205"/>
      <c r="E57" s="205"/>
      <c r="F57" s="205"/>
      <c r="G57" s="205"/>
      <c r="H57" s="205"/>
      <c r="I57" s="205"/>
      <c r="J57" s="205"/>
      <c r="AZ57" s="125" t="str">
        <f>B57</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8" spans="1:52" x14ac:dyDescent="0.2">
      <c r="A58" t="s">
        <v>77</v>
      </c>
    </row>
    <row r="59" spans="1:52" x14ac:dyDescent="0.2">
      <c r="A59" t="s">
        <v>77</v>
      </c>
      <c r="B59" s="205" t="s">
        <v>82</v>
      </c>
      <c r="C59" s="205"/>
      <c r="D59" s="205"/>
      <c r="E59" s="205"/>
      <c r="F59" s="205"/>
      <c r="G59" s="205"/>
      <c r="H59" s="205"/>
      <c r="I59" s="205"/>
      <c r="J59" s="205"/>
      <c r="AZ59" s="125" t="str">
        <f>B59</f>
        <v xml:space="preserve">        Vymezení některých pojmů</v>
      </c>
    </row>
    <row r="60" spans="1:52" x14ac:dyDescent="0.2">
      <c r="A60" t="s">
        <v>77</v>
      </c>
    </row>
    <row r="61" spans="1:52" x14ac:dyDescent="0.2">
      <c r="A61" t="s">
        <v>77</v>
      </c>
    </row>
    <row r="62" spans="1:52" x14ac:dyDescent="0.2">
      <c r="A62" t="s">
        <v>77</v>
      </c>
      <c r="B62" s="205" t="s">
        <v>83</v>
      </c>
      <c r="C62" s="205"/>
      <c r="D62" s="205"/>
      <c r="E62" s="205"/>
      <c r="F62" s="205"/>
      <c r="G62" s="205"/>
      <c r="H62" s="205"/>
      <c r="I62" s="205"/>
      <c r="J62" s="205"/>
      <c r="AZ62" s="125" t="str">
        <f t="shared" ref="AZ62:AZ67" si="4">B62</f>
        <v>Pro účely zpracování nabídkové ceny se jsou použity některé pojmy, pod kterými se rozumí:</v>
      </c>
    </row>
    <row r="63" spans="1:52" ht="38.25" x14ac:dyDescent="0.2">
      <c r="A63" t="s">
        <v>77</v>
      </c>
      <c r="B63" s="205" t="s">
        <v>84</v>
      </c>
      <c r="C63" s="205"/>
      <c r="D63" s="205"/>
      <c r="E63" s="205"/>
      <c r="F63" s="205"/>
      <c r="G63" s="205"/>
      <c r="H63" s="205"/>
      <c r="I63" s="205"/>
      <c r="J63" s="205"/>
      <c r="AZ63" s="125"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4" spans="1:52" ht="38.25" x14ac:dyDescent="0.2">
      <c r="A64" t="s">
        <v>77</v>
      </c>
      <c r="B64" s="205" t="s">
        <v>85</v>
      </c>
      <c r="C64" s="205"/>
      <c r="D64" s="205"/>
      <c r="E64" s="205"/>
      <c r="F64" s="205"/>
      <c r="G64" s="205"/>
      <c r="H64" s="205"/>
      <c r="I64" s="205"/>
      <c r="J64" s="205"/>
      <c r="AZ64" s="125"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5" spans="1:52" ht="51" x14ac:dyDescent="0.2">
      <c r="A65" t="s">
        <v>77</v>
      </c>
      <c r="B65" s="205" t="s">
        <v>86</v>
      </c>
      <c r="C65" s="205"/>
      <c r="D65" s="205"/>
      <c r="E65" s="205"/>
      <c r="F65" s="205"/>
      <c r="G65" s="205"/>
      <c r="H65" s="205"/>
      <c r="I65" s="205"/>
      <c r="J65" s="205"/>
      <c r="AZ65" s="125"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6" spans="1:52" ht="76.5" x14ac:dyDescent="0.2">
      <c r="A66" t="s">
        <v>77</v>
      </c>
      <c r="B66" s="205" t="s">
        <v>87</v>
      </c>
      <c r="C66" s="205"/>
      <c r="D66" s="205"/>
      <c r="E66" s="205"/>
      <c r="F66" s="205"/>
      <c r="G66" s="205"/>
      <c r="H66" s="205"/>
      <c r="I66" s="205"/>
      <c r="J66" s="205"/>
      <c r="AZ66" s="125"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7" spans="1:52" ht="51" x14ac:dyDescent="0.2">
      <c r="A67" t="s">
        <v>77</v>
      </c>
      <c r="B67" s="205" t="s">
        <v>88</v>
      </c>
      <c r="C67" s="205"/>
      <c r="D67" s="205"/>
      <c r="E67" s="205"/>
      <c r="F67" s="205"/>
      <c r="G67" s="205"/>
      <c r="H67" s="205"/>
      <c r="I67" s="205"/>
      <c r="J67" s="205"/>
      <c r="AZ67" s="125"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8" spans="1:52" x14ac:dyDescent="0.2">
      <c r="A68" t="s">
        <v>77</v>
      </c>
    </row>
    <row r="69" spans="1:52" x14ac:dyDescent="0.2">
      <c r="A69" t="s">
        <v>77</v>
      </c>
      <c r="B69" s="205" t="s">
        <v>89</v>
      </c>
      <c r="C69" s="205"/>
      <c r="D69" s="205"/>
      <c r="E69" s="205"/>
      <c r="F69" s="205"/>
      <c r="G69" s="205"/>
      <c r="H69" s="205"/>
      <c r="I69" s="205"/>
      <c r="J69" s="205"/>
      <c r="AZ69" s="125" t="str">
        <f>B69</f>
        <v xml:space="preserve">        Cenová soustava</v>
      </c>
    </row>
    <row r="70" spans="1:52" x14ac:dyDescent="0.2">
      <c r="A70" t="s">
        <v>77</v>
      </c>
    </row>
    <row r="71" spans="1:52" x14ac:dyDescent="0.2">
      <c r="A71" t="s">
        <v>77</v>
      </c>
      <c r="B71" s="205" t="s">
        <v>90</v>
      </c>
      <c r="C71" s="205"/>
      <c r="D71" s="205"/>
      <c r="E71" s="205"/>
      <c r="F71" s="205"/>
      <c r="G71" s="205"/>
      <c r="H71" s="205"/>
      <c r="I71" s="205"/>
      <c r="J71" s="205"/>
      <c r="AZ71" s="125" t="str">
        <f>B71</f>
        <v xml:space="preserve">        Použitá cenová soustava</v>
      </c>
    </row>
    <row r="72" spans="1:52" ht="38.25" x14ac:dyDescent="0.2">
      <c r="A72" t="s">
        <v>77</v>
      </c>
      <c r="B72" s="205" t="s">
        <v>91</v>
      </c>
      <c r="C72" s="205"/>
      <c r="D72" s="205"/>
      <c r="E72" s="205"/>
      <c r="F72" s="205"/>
      <c r="G72" s="205"/>
      <c r="H72" s="205"/>
      <c r="I72" s="205"/>
      <c r="J72" s="205"/>
      <c r="AZ72" s="125" t="str">
        <f>B72</f>
        <v>Soupisy stavebních prací, dodávek a služeb jsou zpracovány s použitím cenové soustavy zpracované společností RTS, a.s.. Položky z cenové soustavy mají uveden odkaz na cenovou soustavu včetně označení příslušného ceníku.</v>
      </c>
    </row>
    <row r="73" spans="1:52" x14ac:dyDescent="0.2">
      <c r="A73" t="s">
        <v>77</v>
      </c>
    </row>
    <row r="74" spans="1:52" x14ac:dyDescent="0.2">
      <c r="A74" t="s">
        <v>77</v>
      </c>
      <c r="B74" s="205" t="s">
        <v>92</v>
      </c>
      <c r="C74" s="205"/>
      <c r="D74" s="205"/>
      <c r="E74" s="205"/>
      <c r="F74" s="205"/>
      <c r="G74" s="205"/>
      <c r="H74" s="205"/>
      <c r="I74" s="205"/>
      <c r="J74" s="205"/>
      <c r="AZ74" s="125" t="str">
        <f>B74</f>
        <v xml:space="preserve">        Technické podmínky</v>
      </c>
    </row>
    <row r="75" spans="1:52" ht="38.25" x14ac:dyDescent="0.2">
      <c r="A75" t="s">
        <v>77</v>
      </c>
      <c r="B75" s="205" t="s">
        <v>93</v>
      </c>
      <c r="C75" s="205"/>
      <c r="D75" s="205"/>
      <c r="E75" s="205"/>
      <c r="F75" s="205"/>
      <c r="G75" s="205"/>
      <c r="H75" s="205"/>
      <c r="I75" s="205"/>
      <c r="J75" s="205"/>
      <c r="AZ75" s="125" t="str">
        <f>B75</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6" spans="1:52" x14ac:dyDescent="0.2">
      <c r="A76" t="s">
        <v>77</v>
      </c>
    </row>
    <row r="77" spans="1:52" x14ac:dyDescent="0.2">
      <c r="A77" t="s">
        <v>77</v>
      </c>
      <c r="B77" s="205" t="s">
        <v>94</v>
      </c>
      <c r="C77" s="205"/>
      <c r="D77" s="205"/>
      <c r="E77" s="205"/>
      <c r="F77" s="205"/>
      <c r="G77" s="205"/>
      <c r="H77" s="205"/>
      <c r="I77" s="205"/>
      <c r="J77" s="205"/>
      <c r="AZ77" s="125" t="str">
        <f>B77</f>
        <v>Individuální položky</v>
      </c>
    </row>
    <row r="78" spans="1:52" ht="38.25" x14ac:dyDescent="0.2">
      <c r="A78" t="s">
        <v>77</v>
      </c>
      <c r="B78" s="205" t="s">
        <v>95</v>
      </c>
      <c r="C78" s="205"/>
      <c r="D78" s="205"/>
      <c r="E78" s="205"/>
      <c r="F78" s="205"/>
      <c r="G78" s="205"/>
      <c r="H78" s="205"/>
      <c r="I78" s="205"/>
      <c r="J78" s="205"/>
      <c r="AZ78" s="125" t="str">
        <f>B78</f>
        <v>Položky soupisu prací, které cenová soustava neobsahuje, jsou označeny popisem „vlastní“. Pro tyto položky jsou cenové a technické podmínky definovány jejich popisem, případně odkazem na konkrétní část příslušné dokumentace.</v>
      </c>
    </row>
    <row r="79" spans="1:52" x14ac:dyDescent="0.2">
      <c r="A79" t="s">
        <v>77</v>
      </c>
    </row>
    <row r="80" spans="1:52" x14ac:dyDescent="0.2">
      <c r="A80" t="s">
        <v>77</v>
      </c>
      <c r="B80" s="205" t="s">
        <v>96</v>
      </c>
      <c r="C80" s="205"/>
      <c r="D80" s="205"/>
      <c r="E80" s="205"/>
      <c r="F80" s="205"/>
      <c r="G80" s="205"/>
      <c r="H80" s="205"/>
      <c r="I80" s="205"/>
      <c r="J80" s="205"/>
      <c r="AZ80" s="125" t="str">
        <f>B80</f>
        <v xml:space="preserve">        Závaznost a změna soupisu</v>
      </c>
    </row>
    <row r="81" spans="1:52" x14ac:dyDescent="0.2">
      <c r="A81" t="s">
        <v>77</v>
      </c>
    </row>
    <row r="82" spans="1:52" x14ac:dyDescent="0.2">
      <c r="A82" t="s">
        <v>77</v>
      </c>
      <c r="B82" s="205" t="s">
        <v>97</v>
      </c>
      <c r="C82" s="205"/>
      <c r="D82" s="205"/>
      <c r="E82" s="205"/>
      <c r="F82" s="205"/>
      <c r="G82" s="205"/>
      <c r="H82" s="205"/>
      <c r="I82" s="205"/>
      <c r="J82" s="205"/>
      <c r="AZ82" s="125" t="str">
        <f>B82</f>
        <v xml:space="preserve">        Závaznost soupisu</v>
      </c>
    </row>
    <row r="83" spans="1:52" ht="38.25" x14ac:dyDescent="0.2">
      <c r="A83" t="s">
        <v>77</v>
      </c>
      <c r="B83" s="205" t="s">
        <v>98</v>
      </c>
      <c r="C83" s="205"/>
      <c r="D83" s="205"/>
      <c r="E83" s="205"/>
      <c r="F83" s="205"/>
      <c r="G83" s="205"/>
      <c r="H83" s="205"/>
      <c r="I83" s="205"/>
      <c r="J83" s="205"/>
      <c r="AZ83" s="125" t="str">
        <f>B83</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4" spans="1:52" x14ac:dyDescent="0.2">
      <c r="A84" t="s">
        <v>77</v>
      </c>
    </row>
    <row r="85" spans="1:52" x14ac:dyDescent="0.2">
      <c r="A85" t="s">
        <v>77</v>
      </c>
      <c r="B85" s="205" t="s">
        <v>99</v>
      </c>
      <c r="C85" s="205"/>
      <c r="D85" s="205"/>
      <c r="E85" s="205"/>
      <c r="F85" s="205"/>
      <c r="G85" s="205"/>
      <c r="H85" s="205"/>
      <c r="I85" s="205"/>
      <c r="J85" s="205"/>
      <c r="AZ85" s="125" t="str">
        <f>B85</f>
        <v xml:space="preserve">        Zvláštní podmínky pro stanovení nabídkové ceny</v>
      </c>
    </row>
    <row r="86" spans="1:52" x14ac:dyDescent="0.2">
      <c r="A86" t="s">
        <v>77</v>
      </c>
    </row>
    <row r="87" spans="1:52" x14ac:dyDescent="0.2">
      <c r="A87" t="s">
        <v>77</v>
      </c>
      <c r="B87" s="205" t="s">
        <v>100</v>
      </c>
      <c r="C87" s="205"/>
      <c r="D87" s="205"/>
      <c r="E87" s="205"/>
      <c r="F87" s="205"/>
      <c r="G87" s="205"/>
      <c r="H87" s="205"/>
      <c r="I87" s="205"/>
      <c r="J87" s="205"/>
      <c r="AZ87" s="125" t="str">
        <f>B87</f>
        <v xml:space="preserve">        Přeprava vybouraných hmot, suti a vytěžené zeminy</v>
      </c>
    </row>
    <row r="88" spans="1:52" ht="76.5" x14ac:dyDescent="0.2">
      <c r="A88" t="s">
        <v>77</v>
      </c>
      <c r="B88" s="205" t="s">
        <v>101</v>
      </c>
      <c r="C88" s="205"/>
      <c r="D88" s="205"/>
      <c r="E88" s="205"/>
      <c r="F88" s="205"/>
      <c r="G88" s="205"/>
      <c r="H88" s="205"/>
      <c r="I88" s="205"/>
      <c r="J88" s="205"/>
      <c r="AZ88" s="125" t="str">
        <f>B88</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9" spans="1:52" x14ac:dyDescent="0.2">
      <c r="A89" t="s">
        <v>77</v>
      </c>
    </row>
    <row r="90" spans="1:52" x14ac:dyDescent="0.2">
      <c r="A90" t="s">
        <v>77</v>
      </c>
      <c r="B90" s="205" t="s">
        <v>102</v>
      </c>
      <c r="C90" s="205"/>
      <c r="D90" s="205"/>
      <c r="E90" s="205"/>
      <c r="F90" s="205"/>
      <c r="G90" s="205"/>
      <c r="H90" s="205"/>
      <c r="I90" s="205"/>
      <c r="J90" s="205"/>
      <c r="AZ90" s="125" t="str">
        <f>B90</f>
        <v xml:space="preserve">        Vnitrostaveništní přesun stavebního materiálu</v>
      </c>
    </row>
    <row r="91" spans="1:52" ht="51" x14ac:dyDescent="0.2">
      <c r="A91" t="s">
        <v>77</v>
      </c>
      <c r="B91" s="205" t="s">
        <v>103</v>
      </c>
      <c r="C91" s="205"/>
      <c r="D91" s="205"/>
      <c r="E91" s="205"/>
      <c r="F91" s="205"/>
      <c r="G91" s="205"/>
      <c r="H91" s="205"/>
      <c r="I91" s="205"/>
      <c r="J91" s="205"/>
      <c r="AZ91" s="125" t="str">
        <f>B91</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2" spans="1:52" ht="51" x14ac:dyDescent="0.2">
      <c r="A92" t="s">
        <v>77</v>
      </c>
      <c r="B92" s="205" t="s">
        <v>104</v>
      </c>
      <c r="C92" s="205"/>
      <c r="D92" s="205"/>
      <c r="E92" s="205"/>
      <c r="F92" s="205"/>
      <c r="G92" s="205"/>
      <c r="H92" s="205"/>
      <c r="I92" s="205"/>
      <c r="J92" s="205"/>
      <c r="AZ92" s="125" t="str">
        <f>B92</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3" spans="1:52" x14ac:dyDescent="0.2">
      <c r="A93" t="s">
        <v>77</v>
      </c>
    </row>
    <row r="94" spans="1:52" x14ac:dyDescent="0.2">
      <c r="A94" t="s">
        <v>77</v>
      </c>
      <c r="B94" s="205" t="s">
        <v>105</v>
      </c>
      <c r="C94" s="205"/>
      <c r="D94" s="205"/>
      <c r="E94" s="205"/>
      <c r="F94" s="205"/>
      <c r="G94" s="205"/>
      <c r="H94" s="205"/>
      <c r="I94" s="205"/>
      <c r="J94" s="205"/>
      <c r="AZ94" s="125" t="str">
        <f>B94</f>
        <v xml:space="preserve">        Příplatky za ztížené podmínky prací</v>
      </c>
    </row>
    <row r="95" spans="1:52" ht="25.5" x14ac:dyDescent="0.2">
      <c r="A95" t="s">
        <v>77</v>
      </c>
      <c r="B95" s="205" t="s">
        <v>106</v>
      </c>
      <c r="C95" s="205"/>
      <c r="D95" s="205"/>
      <c r="E95" s="205"/>
      <c r="F95" s="205"/>
      <c r="G95" s="205"/>
      <c r="H95" s="205"/>
      <c r="I95" s="205"/>
      <c r="J95" s="205"/>
      <c r="AZ95" s="125" t="str">
        <f>B95</f>
        <v>Pokud soupis položku příplatku za ztížené podmínky obsahuje, je dodavatel povinen ji ocenit bez ohledu na to, že tento příplatek dodavatel standardně neuplatňuje.</v>
      </c>
    </row>
    <row r="96" spans="1:52" x14ac:dyDescent="0.2">
      <c r="A96" t="s">
        <v>77</v>
      </c>
    </row>
    <row r="97" spans="1:52" x14ac:dyDescent="0.2">
      <c r="A97" t="s">
        <v>77</v>
      </c>
      <c r="B97" s="205" t="s">
        <v>107</v>
      </c>
      <c r="C97" s="205"/>
      <c r="D97" s="205"/>
      <c r="E97" s="205"/>
      <c r="F97" s="205"/>
      <c r="G97" s="205"/>
      <c r="H97" s="205"/>
      <c r="I97" s="205"/>
      <c r="J97" s="205"/>
      <c r="AZ97" s="125" t="str">
        <f>B97</f>
        <v xml:space="preserve">        Vedlejší a ostatní náklady</v>
      </c>
    </row>
    <row r="98" spans="1:52" ht="25.5" x14ac:dyDescent="0.2">
      <c r="A98" t="s">
        <v>77</v>
      </c>
      <c r="B98" s="205" t="s">
        <v>108</v>
      </c>
      <c r="C98" s="205"/>
      <c r="D98" s="205"/>
      <c r="E98" s="205"/>
      <c r="F98" s="205"/>
      <c r="G98" s="205"/>
      <c r="H98" s="205"/>
      <c r="I98" s="205"/>
      <c r="J98" s="205"/>
      <c r="AZ98" s="125" t="str">
        <f>B98</f>
        <v>Tyto náklady jsou popsány v samostatném soupisu stavebních prací, dodávek a služeb s tím, že dodavatel je povinen v rámci těchto nákladů ocenit všechny definované náklady souhrnně pro celou stavbu.</v>
      </c>
    </row>
    <row r="99" spans="1:52" x14ac:dyDescent="0.2">
      <c r="A99" t="s">
        <v>77</v>
      </c>
    </row>
    <row r="100" spans="1:52" x14ac:dyDescent="0.2">
      <c r="A100" t="s">
        <v>77</v>
      </c>
    </row>
    <row r="101" spans="1:52" x14ac:dyDescent="0.2">
      <c r="A101" t="s">
        <v>77</v>
      </c>
    </row>
    <row r="102" spans="1:52" x14ac:dyDescent="0.2">
      <c r="A102" t="s">
        <v>77</v>
      </c>
      <c r="B102" s="205" t="s">
        <v>109</v>
      </c>
      <c r="C102" s="205"/>
      <c r="D102" s="205"/>
      <c r="E102" s="205"/>
      <c r="F102" s="205"/>
      <c r="G102" s="205"/>
      <c r="H102" s="205"/>
      <c r="I102" s="205"/>
      <c r="J102" s="205"/>
      <c r="AZ102" s="125" t="str">
        <f>B102</f>
        <v>2. SPECIFICKÉ PODMÍNKY PRO ZPRACOVÁNÍ NABÍDKOVÉ CENY</v>
      </c>
    </row>
    <row r="103" spans="1:52" x14ac:dyDescent="0.2">
      <c r="A103" t="s">
        <v>77</v>
      </c>
    </row>
    <row r="104" spans="1:52" x14ac:dyDescent="0.2">
      <c r="A104" t="s">
        <v>77</v>
      </c>
      <c r="B104" s="205" t="s">
        <v>110</v>
      </c>
      <c r="C104" s="205"/>
      <c r="D104" s="205"/>
      <c r="E104" s="205"/>
      <c r="F104" s="205"/>
      <c r="G104" s="205"/>
      <c r="H104" s="205"/>
      <c r="I104" s="205"/>
      <c r="J104" s="205"/>
      <c r="AZ104" s="125" t="str">
        <f>B104</f>
        <v>Zde doplní zpracovatel soupisu  případná specifika týkající se konkrétní zakázky.</v>
      </c>
    </row>
    <row r="105" spans="1:52" x14ac:dyDescent="0.2">
      <c r="A105" t="s">
        <v>77</v>
      </c>
    </row>
    <row r="106" spans="1:52" x14ac:dyDescent="0.2">
      <c r="A106" t="s">
        <v>77</v>
      </c>
    </row>
    <row r="107" spans="1:52" x14ac:dyDescent="0.2">
      <c r="A107" t="s">
        <v>77</v>
      </c>
      <c r="B107" s="205" t="s">
        <v>111</v>
      </c>
      <c r="C107" s="205"/>
      <c r="D107" s="205"/>
      <c r="E107" s="205"/>
      <c r="F107" s="205"/>
      <c r="G107" s="205"/>
      <c r="H107" s="205"/>
      <c r="I107" s="205"/>
      <c r="J107" s="205"/>
      <c r="AZ107" s="125" t="str">
        <f>B107</f>
        <v>3. ELEKTRONICKÁ PODOBA SOUPISU</v>
      </c>
    </row>
    <row r="108" spans="1:52" x14ac:dyDescent="0.2">
      <c r="A108" t="s">
        <v>77</v>
      </c>
    </row>
    <row r="109" spans="1:52" x14ac:dyDescent="0.2">
      <c r="A109" t="s">
        <v>77</v>
      </c>
      <c r="B109" s="205" t="s">
        <v>112</v>
      </c>
      <c r="C109" s="205"/>
      <c r="D109" s="205"/>
      <c r="E109" s="205"/>
      <c r="F109" s="205"/>
      <c r="G109" s="205"/>
      <c r="H109" s="205"/>
      <c r="I109" s="205"/>
      <c r="J109" s="205"/>
      <c r="AZ109" s="125" t="str">
        <f>B109</f>
        <v xml:space="preserve">        Elektronická podoba soupisu</v>
      </c>
    </row>
    <row r="110" spans="1:52" ht="25.5" x14ac:dyDescent="0.2">
      <c r="A110" t="s">
        <v>77</v>
      </c>
      <c r="B110" s="205" t="s">
        <v>113</v>
      </c>
      <c r="C110" s="205"/>
      <c r="D110" s="205"/>
      <c r="E110" s="205"/>
      <c r="F110" s="205"/>
      <c r="G110" s="205"/>
      <c r="H110" s="205"/>
      <c r="I110" s="205"/>
      <c r="J110" s="205"/>
      <c r="AZ110" s="125" t="str">
        <f>B110</f>
        <v>V souladu se zákonem jsou předložené soupisy zpracovány i v elektronické podobě.  Elektronickou podobou soupisu stavebních prací, dodávek a služeb je formát MS EXCEL.</v>
      </c>
    </row>
    <row r="111" spans="1:52" x14ac:dyDescent="0.2">
      <c r="A111" t="s">
        <v>77</v>
      </c>
      <c r="B111" s="205" t="s">
        <v>114</v>
      </c>
      <c r="C111" s="205"/>
      <c r="D111" s="205"/>
      <c r="E111" s="205"/>
      <c r="F111" s="205"/>
      <c r="G111" s="205"/>
      <c r="H111" s="205"/>
      <c r="I111" s="205"/>
      <c r="J111" s="205"/>
      <c r="AZ111" s="125" t="str">
        <f>B111</f>
        <v>Popis formátu soupisu odpovídá svou strukturou vzorovému soupisu volně dostupnému na internetové adrese:</v>
      </c>
    </row>
    <row r="112" spans="1:52" x14ac:dyDescent="0.2">
      <c r="A112" t="s">
        <v>77</v>
      </c>
    </row>
    <row r="113" spans="1:52" x14ac:dyDescent="0.2">
      <c r="A113" t="s">
        <v>77</v>
      </c>
      <c r="B113" s="205" t="s">
        <v>115</v>
      </c>
      <c r="C113" s="205"/>
      <c r="D113" s="205"/>
      <c r="E113" s="205"/>
      <c r="F113" s="205"/>
      <c r="G113" s="205"/>
      <c r="H113" s="205"/>
      <c r="I113" s="205"/>
      <c r="J113" s="205"/>
      <c r="AZ113" s="125" t="str">
        <f>B113</f>
        <v>www.stavebnionline.cz/soupis</v>
      </c>
    </row>
    <row r="114" spans="1:52" x14ac:dyDescent="0.2">
      <c r="A114" t="s">
        <v>77</v>
      </c>
    </row>
    <row r="115" spans="1:52" x14ac:dyDescent="0.2">
      <c r="A115" t="s">
        <v>77</v>
      </c>
      <c r="B115" s="205" t="s">
        <v>116</v>
      </c>
      <c r="C115" s="205"/>
      <c r="D115" s="205"/>
      <c r="E115" s="205"/>
      <c r="F115" s="205"/>
      <c r="G115" s="205"/>
      <c r="H115" s="205"/>
      <c r="I115" s="205"/>
      <c r="J115" s="205"/>
      <c r="AZ115" s="125" t="str">
        <f>B115</f>
        <v xml:space="preserve">        Zpracování elektronické podoby soupisu</v>
      </c>
    </row>
    <row r="116" spans="1:52" ht="51" x14ac:dyDescent="0.2">
      <c r="A116" t="s">
        <v>77</v>
      </c>
      <c r="B116" s="205" t="s">
        <v>117</v>
      </c>
      <c r="C116" s="205"/>
      <c r="D116" s="205"/>
      <c r="E116" s="205"/>
      <c r="F116" s="205"/>
      <c r="G116" s="205"/>
      <c r="H116" s="205"/>
      <c r="I116" s="205"/>
      <c r="J116" s="205"/>
      <c r="AZ116" s="125" t="str">
        <f>B116</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7" spans="1:52" x14ac:dyDescent="0.2">
      <c r="A117" t="s">
        <v>77</v>
      </c>
    </row>
    <row r="118" spans="1:52" x14ac:dyDescent="0.2">
      <c r="A118" t="s">
        <v>77</v>
      </c>
      <c r="B118" s="205" t="s">
        <v>118</v>
      </c>
      <c r="C118" s="205"/>
      <c r="D118" s="205"/>
      <c r="E118" s="205"/>
      <c r="F118" s="205"/>
      <c r="G118" s="205"/>
      <c r="H118" s="205"/>
      <c r="I118" s="205"/>
      <c r="J118" s="205"/>
      <c r="AZ118" s="125" t="str">
        <f>B118</f>
        <v xml:space="preserve">        Jiný formát soupisu</v>
      </c>
    </row>
    <row r="119" spans="1:52" ht="38.25" x14ac:dyDescent="0.2">
      <c r="A119" t="s">
        <v>77</v>
      </c>
      <c r="B119" s="205" t="s">
        <v>119</v>
      </c>
      <c r="C119" s="205"/>
      <c r="D119" s="205"/>
      <c r="E119" s="205"/>
      <c r="F119" s="205"/>
      <c r="G119" s="205"/>
      <c r="H119" s="205"/>
      <c r="I119" s="205"/>
      <c r="J119" s="205"/>
      <c r="AZ119" s="125" t="str">
        <f>B119</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0" spans="1:52" x14ac:dyDescent="0.2">
      <c r="A120" t="s">
        <v>77</v>
      </c>
    </row>
    <row r="121" spans="1:52" x14ac:dyDescent="0.2">
      <c r="A121" t="s">
        <v>77</v>
      </c>
      <c r="B121" s="205" t="s">
        <v>120</v>
      </c>
      <c r="C121" s="205"/>
      <c r="D121" s="205"/>
      <c r="E121" s="205"/>
      <c r="F121" s="205"/>
      <c r="G121" s="205"/>
      <c r="H121" s="205"/>
      <c r="I121" s="205"/>
      <c r="J121" s="205"/>
      <c r="AZ121" s="125" t="str">
        <f>B121</f>
        <v xml:space="preserve">        Závěrečné ustanovení</v>
      </c>
    </row>
    <row r="122" spans="1:52" x14ac:dyDescent="0.2">
      <c r="A122" t="s">
        <v>77</v>
      </c>
      <c r="B122" s="205" t="s">
        <v>121</v>
      </c>
      <c r="C122" s="205"/>
      <c r="D122" s="205"/>
      <c r="E122" s="205"/>
      <c r="F122" s="205"/>
      <c r="G122" s="205"/>
      <c r="H122" s="205"/>
      <c r="I122" s="205"/>
      <c r="J122" s="205"/>
      <c r="AZ122" s="125" t="str">
        <f>B122</f>
        <v>Ostatní podmínky vztahující se ke zpracování nabídkové ceny jsou uvedeny v zadávací dokumentaci.</v>
      </c>
    </row>
    <row r="125" spans="1:52" ht="15.75" x14ac:dyDescent="0.25">
      <c r="B125" s="126" t="s">
        <v>122</v>
      </c>
    </row>
    <row r="127" spans="1:52" ht="25.5" customHeight="1" x14ac:dyDescent="0.2">
      <c r="A127" s="127"/>
      <c r="B127" s="130" t="s">
        <v>18</v>
      </c>
      <c r="C127" s="130" t="s">
        <v>6</v>
      </c>
      <c r="D127" s="131"/>
      <c r="E127" s="131"/>
      <c r="F127" s="132" t="s">
        <v>123</v>
      </c>
      <c r="G127" s="132"/>
      <c r="H127" s="132"/>
      <c r="I127" s="132" t="s">
        <v>31</v>
      </c>
      <c r="J127" s="132" t="s">
        <v>0</v>
      </c>
    </row>
    <row r="128" spans="1:52" ht="25.5" customHeight="1" x14ac:dyDescent="0.2">
      <c r="A128" s="128"/>
      <c r="B128" s="133" t="s">
        <v>124</v>
      </c>
      <c r="C128" s="203" t="s">
        <v>125</v>
      </c>
      <c r="D128" s="204"/>
      <c r="E128" s="204"/>
      <c r="F128" s="138" t="s">
        <v>26</v>
      </c>
      <c r="G128" s="139"/>
      <c r="H128" s="139"/>
      <c r="I128" s="139">
        <f>'01 01_190401 Pol'!G8</f>
        <v>0</v>
      </c>
      <c r="J128" s="136" t="str">
        <f>IF(I159=0,"",I128/I159*100)</f>
        <v/>
      </c>
    </row>
    <row r="129" spans="1:10" ht="25.5" customHeight="1" x14ac:dyDescent="0.2">
      <c r="A129" s="128"/>
      <c r="B129" s="133" t="s">
        <v>126</v>
      </c>
      <c r="C129" s="203" t="s">
        <v>127</v>
      </c>
      <c r="D129" s="204"/>
      <c r="E129" s="204"/>
      <c r="F129" s="138" t="s">
        <v>26</v>
      </c>
      <c r="G129" s="139"/>
      <c r="H129" s="139"/>
      <c r="I129" s="139">
        <f>'01 01_190401 Pol'!G12</f>
        <v>0</v>
      </c>
      <c r="J129" s="136" t="str">
        <f>IF(I159=0,"",I129/I159*100)</f>
        <v/>
      </c>
    </row>
    <row r="130" spans="1:10" ht="25.5" customHeight="1" x14ac:dyDescent="0.2">
      <c r="A130" s="128"/>
      <c r="B130" s="133" t="s">
        <v>128</v>
      </c>
      <c r="C130" s="203" t="s">
        <v>129</v>
      </c>
      <c r="D130" s="204"/>
      <c r="E130" s="204"/>
      <c r="F130" s="138" t="s">
        <v>26</v>
      </c>
      <c r="G130" s="139"/>
      <c r="H130" s="139"/>
      <c r="I130" s="139">
        <f>'01 01_190401 Pol'!G19</f>
        <v>0</v>
      </c>
      <c r="J130" s="136" t="str">
        <f>IF(I159=0,"",I130/I159*100)</f>
        <v/>
      </c>
    </row>
    <row r="131" spans="1:10" ht="25.5" customHeight="1" x14ac:dyDescent="0.2">
      <c r="A131" s="128"/>
      <c r="B131" s="133" t="s">
        <v>130</v>
      </c>
      <c r="C131" s="203" t="s">
        <v>131</v>
      </c>
      <c r="D131" s="204"/>
      <c r="E131" s="204"/>
      <c r="F131" s="138" t="s">
        <v>26</v>
      </c>
      <c r="G131" s="139"/>
      <c r="H131" s="139"/>
      <c r="I131" s="139">
        <f>'01 01_190401 Pol'!G27</f>
        <v>0</v>
      </c>
      <c r="J131" s="136" t="str">
        <f>IF(I159=0,"",I131/I159*100)</f>
        <v/>
      </c>
    </row>
    <row r="132" spans="1:10" ht="25.5" customHeight="1" x14ac:dyDescent="0.2">
      <c r="A132" s="128"/>
      <c r="B132" s="133" t="s">
        <v>132</v>
      </c>
      <c r="C132" s="203" t="s">
        <v>133</v>
      </c>
      <c r="D132" s="204"/>
      <c r="E132" s="204"/>
      <c r="F132" s="138" t="s">
        <v>26</v>
      </c>
      <c r="G132" s="139"/>
      <c r="H132" s="139"/>
      <c r="I132" s="139">
        <f>'01 01_190401 Pol'!G35+'04 04_190401 Pol'!G26</f>
        <v>0</v>
      </c>
      <c r="J132" s="136" t="str">
        <f>IF(I159=0,"",I132/I159*100)</f>
        <v/>
      </c>
    </row>
    <row r="133" spans="1:10" ht="25.5" customHeight="1" x14ac:dyDescent="0.2">
      <c r="A133" s="128"/>
      <c r="B133" s="133" t="s">
        <v>134</v>
      </c>
      <c r="C133" s="203" t="s">
        <v>135</v>
      </c>
      <c r="D133" s="204"/>
      <c r="E133" s="204"/>
      <c r="F133" s="138" t="s">
        <v>26</v>
      </c>
      <c r="G133" s="139"/>
      <c r="H133" s="139"/>
      <c r="I133" s="139">
        <f>'04 04_190401 Pol'!G219</f>
        <v>0</v>
      </c>
      <c r="J133" s="136" t="str">
        <f>IF(I159=0,"",I133/I159*100)</f>
        <v/>
      </c>
    </row>
    <row r="134" spans="1:10" ht="25.5" customHeight="1" x14ac:dyDescent="0.2">
      <c r="A134" s="128"/>
      <c r="B134" s="133" t="s">
        <v>136</v>
      </c>
      <c r="C134" s="203" t="s">
        <v>137</v>
      </c>
      <c r="D134" s="204"/>
      <c r="E134" s="204"/>
      <c r="F134" s="138" t="s">
        <v>26</v>
      </c>
      <c r="G134" s="139"/>
      <c r="H134" s="139"/>
      <c r="I134" s="139">
        <f>'01 01_190401 Pol'!G42</f>
        <v>0</v>
      </c>
      <c r="J134" s="136" t="str">
        <f>IF(I159=0,"",I134/I159*100)</f>
        <v/>
      </c>
    </row>
    <row r="135" spans="1:10" ht="25.5" customHeight="1" x14ac:dyDescent="0.2">
      <c r="A135" s="128"/>
      <c r="B135" s="133" t="s">
        <v>138</v>
      </c>
      <c r="C135" s="203" t="s">
        <v>139</v>
      </c>
      <c r="D135" s="204"/>
      <c r="E135" s="204"/>
      <c r="F135" s="138" t="s">
        <v>26</v>
      </c>
      <c r="G135" s="139"/>
      <c r="H135" s="139"/>
      <c r="I135" s="139">
        <f>'01 01_190401 Pol'!G44</f>
        <v>0</v>
      </c>
      <c r="J135" s="136" t="str">
        <f>IF(I159=0,"",I135/I159*100)</f>
        <v/>
      </c>
    </row>
    <row r="136" spans="1:10" ht="25.5" customHeight="1" x14ac:dyDescent="0.2">
      <c r="A136" s="128"/>
      <c r="B136" s="133" t="s">
        <v>140</v>
      </c>
      <c r="C136" s="203" t="s">
        <v>141</v>
      </c>
      <c r="D136" s="204"/>
      <c r="E136" s="204"/>
      <c r="F136" s="138" t="s">
        <v>26</v>
      </c>
      <c r="G136" s="139"/>
      <c r="H136" s="139"/>
      <c r="I136" s="139">
        <f>'01 01_190401 Pol'!G50</f>
        <v>0</v>
      </c>
      <c r="J136" s="136" t="str">
        <f>IF(I159=0,"",I136/I159*100)</f>
        <v/>
      </c>
    </row>
    <row r="137" spans="1:10" ht="25.5" customHeight="1" x14ac:dyDescent="0.2">
      <c r="A137" s="128"/>
      <c r="B137" s="133" t="s">
        <v>142</v>
      </c>
      <c r="C137" s="203" t="s">
        <v>143</v>
      </c>
      <c r="D137" s="204"/>
      <c r="E137" s="204"/>
      <c r="F137" s="138" t="s">
        <v>26</v>
      </c>
      <c r="G137" s="139"/>
      <c r="H137" s="139"/>
      <c r="I137" s="139">
        <f>'01 01_190401 Pol'!G52</f>
        <v>0</v>
      </c>
      <c r="J137" s="136" t="str">
        <f>IF(I159=0,"",I137/I159*100)</f>
        <v/>
      </c>
    </row>
    <row r="138" spans="1:10" ht="25.5" customHeight="1" x14ac:dyDescent="0.2">
      <c r="A138" s="128"/>
      <c r="B138" s="133" t="s">
        <v>144</v>
      </c>
      <c r="C138" s="203" t="s">
        <v>145</v>
      </c>
      <c r="D138" s="204"/>
      <c r="E138" s="204"/>
      <c r="F138" s="138" t="s">
        <v>26</v>
      </c>
      <c r="G138" s="139"/>
      <c r="H138" s="139"/>
      <c r="I138" s="139">
        <f>'01 01_190401 Pol'!G60+'04 04_190401 Pol'!G217+'04 04_190401 Pol'!G221</f>
        <v>0</v>
      </c>
      <c r="J138" s="136" t="str">
        <f>IF(I159=0,"",I138/I159*100)</f>
        <v/>
      </c>
    </row>
    <row r="139" spans="1:10" ht="25.5" customHeight="1" x14ac:dyDescent="0.2">
      <c r="A139" s="128"/>
      <c r="B139" s="133" t="s">
        <v>146</v>
      </c>
      <c r="C139" s="203" t="s">
        <v>147</v>
      </c>
      <c r="D139" s="204"/>
      <c r="E139" s="204"/>
      <c r="F139" s="138" t="s">
        <v>26</v>
      </c>
      <c r="G139" s="139"/>
      <c r="H139" s="139"/>
      <c r="I139" s="139">
        <f>'03 03_190401 Pol'!G8</f>
        <v>0</v>
      </c>
      <c r="J139" s="136" t="str">
        <f>IF(I159=0,"",I139/I159*100)</f>
        <v/>
      </c>
    </row>
    <row r="140" spans="1:10" ht="25.5" customHeight="1" x14ac:dyDescent="0.2">
      <c r="A140" s="128"/>
      <c r="B140" s="133" t="s">
        <v>148</v>
      </c>
      <c r="C140" s="203" t="s">
        <v>149</v>
      </c>
      <c r="D140" s="204"/>
      <c r="E140" s="204"/>
      <c r="F140" s="138" t="s">
        <v>26</v>
      </c>
      <c r="G140" s="139"/>
      <c r="H140" s="139"/>
      <c r="I140" s="139">
        <f>'01 01_190401 Pol'!G73+'04 04_190401 Pol'!G10+'04 04_190401 Pol'!G17</f>
        <v>0</v>
      </c>
      <c r="J140" s="136" t="str">
        <f>IF(I159=0,"",I140/I159*100)</f>
        <v/>
      </c>
    </row>
    <row r="141" spans="1:10" ht="25.5" customHeight="1" x14ac:dyDescent="0.2">
      <c r="A141" s="128"/>
      <c r="B141" s="133" t="s">
        <v>150</v>
      </c>
      <c r="C141" s="203" t="s">
        <v>151</v>
      </c>
      <c r="D141" s="204"/>
      <c r="E141" s="204"/>
      <c r="F141" s="138" t="s">
        <v>26</v>
      </c>
      <c r="G141" s="139"/>
      <c r="H141" s="139"/>
      <c r="I141" s="139">
        <f>'01 01_190401 Pol'!G81+'03 03_190401 Pol'!G14+'04 04_190401 Pol'!G15</f>
        <v>0</v>
      </c>
      <c r="J141" s="136" t="str">
        <f>IF(I159=0,"",I141/I159*100)</f>
        <v/>
      </c>
    </row>
    <row r="142" spans="1:10" ht="25.5" customHeight="1" x14ac:dyDescent="0.2">
      <c r="A142" s="128"/>
      <c r="B142" s="133" t="s">
        <v>152</v>
      </c>
      <c r="C142" s="203" t="s">
        <v>153</v>
      </c>
      <c r="D142" s="204"/>
      <c r="E142" s="204"/>
      <c r="F142" s="138" t="s">
        <v>26</v>
      </c>
      <c r="G142" s="139"/>
      <c r="H142" s="139"/>
      <c r="I142" s="139">
        <f>'03 03_190401 Pol'!G16</f>
        <v>0</v>
      </c>
      <c r="J142" s="136" t="str">
        <f>IF(I159=0,"",I142/I159*100)</f>
        <v/>
      </c>
    </row>
    <row r="143" spans="1:10" ht="25.5" customHeight="1" x14ac:dyDescent="0.2">
      <c r="A143" s="128"/>
      <c r="B143" s="133" t="s">
        <v>154</v>
      </c>
      <c r="C143" s="203" t="s">
        <v>155</v>
      </c>
      <c r="D143" s="204"/>
      <c r="E143" s="204"/>
      <c r="F143" s="138" t="s">
        <v>27</v>
      </c>
      <c r="G143" s="139"/>
      <c r="H143" s="139"/>
      <c r="I143" s="139">
        <f>'01 01_190401 Pol'!G83+'04 04_190401 Pol'!G8+'04 04_190401 Pol'!G22+'04 04_190401 Pol'!G28</f>
        <v>0</v>
      </c>
      <c r="J143" s="136" t="str">
        <f>IF(I159=0,"",I143/I159*100)</f>
        <v/>
      </c>
    </row>
    <row r="144" spans="1:10" ht="25.5" customHeight="1" x14ac:dyDescent="0.2">
      <c r="A144" s="128"/>
      <c r="B144" s="133" t="s">
        <v>156</v>
      </c>
      <c r="C144" s="203" t="s">
        <v>157</v>
      </c>
      <c r="D144" s="204"/>
      <c r="E144" s="204"/>
      <c r="F144" s="138" t="s">
        <v>27</v>
      </c>
      <c r="G144" s="139"/>
      <c r="H144" s="139"/>
      <c r="I144" s="139">
        <f>'03 03_190401 Pol'!G24</f>
        <v>0</v>
      </c>
      <c r="J144" s="136" t="str">
        <f>IF(I159=0,"",I144/I159*100)</f>
        <v/>
      </c>
    </row>
    <row r="145" spans="1:10" ht="25.5" customHeight="1" x14ac:dyDescent="0.2">
      <c r="A145" s="128"/>
      <c r="B145" s="133" t="s">
        <v>158</v>
      </c>
      <c r="C145" s="203" t="s">
        <v>159</v>
      </c>
      <c r="D145" s="204"/>
      <c r="E145" s="204"/>
      <c r="F145" s="138" t="s">
        <v>27</v>
      </c>
      <c r="G145" s="139"/>
      <c r="H145" s="139"/>
      <c r="I145" s="139">
        <f>'03 03_190401 Pol'!G32</f>
        <v>0</v>
      </c>
      <c r="J145" s="136" t="str">
        <f>IF(I159=0,"",I145/I159*100)</f>
        <v/>
      </c>
    </row>
    <row r="146" spans="1:10" ht="25.5" customHeight="1" x14ac:dyDescent="0.2">
      <c r="A146" s="128"/>
      <c r="B146" s="133" t="s">
        <v>160</v>
      </c>
      <c r="C146" s="203" t="s">
        <v>161</v>
      </c>
      <c r="D146" s="204"/>
      <c r="E146" s="204"/>
      <c r="F146" s="138" t="s">
        <v>27</v>
      </c>
      <c r="G146" s="139"/>
      <c r="H146" s="139"/>
      <c r="I146" s="139">
        <f>'03 03_190401 Pol'!G58</f>
        <v>0</v>
      </c>
      <c r="J146" s="136" t="str">
        <f>IF(I159=0,"",I146/I159*100)</f>
        <v/>
      </c>
    </row>
    <row r="147" spans="1:10" ht="25.5" customHeight="1" x14ac:dyDescent="0.2">
      <c r="A147" s="128"/>
      <c r="B147" s="133" t="s">
        <v>162</v>
      </c>
      <c r="C147" s="203" t="s">
        <v>163</v>
      </c>
      <c r="D147" s="204"/>
      <c r="E147" s="204"/>
      <c r="F147" s="138" t="s">
        <v>27</v>
      </c>
      <c r="G147" s="139"/>
      <c r="H147" s="139"/>
      <c r="I147" s="139">
        <f>'04 04_190401 Pol'!G34+'04 04_190401 Pol'!G111</f>
        <v>0</v>
      </c>
      <c r="J147" s="136" t="str">
        <f>IF(I159=0,"",I147/I159*100)</f>
        <v/>
      </c>
    </row>
    <row r="148" spans="1:10" ht="25.5" customHeight="1" x14ac:dyDescent="0.2">
      <c r="A148" s="128"/>
      <c r="B148" s="133" t="s">
        <v>164</v>
      </c>
      <c r="C148" s="203" t="s">
        <v>165</v>
      </c>
      <c r="D148" s="204"/>
      <c r="E148" s="204"/>
      <c r="F148" s="138" t="s">
        <v>27</v>
      </c>
      <c r="G148" s="139"/>
      <c r="H148" s="139"/>
      <c r="I148" s="139">
        <f>'02 02_190401 Pol'!G8+'04 04_190401 Pol'!G195</f>
        <v>0</v>
      </c>
      <c r="J148" s="136" t="str">
        <f>IF(I159=0,"",I148/I159*100)</f>
        <v/>
      </c>
    </row>
    <row r="149" spans="1:10" ht="25.5" customHeight="1" x14ac:dyDescent="0.2">
      <c r="A149" s="128"/>
      <c r="B149" s="133" t="s">
        <v>166</v>
      </c>
      <c r="C149" s="203" t="s">
        <v>167</v>
      </c>
      <c r="D149" s="204"/>
      <c r="E149" s="204"/>
      <c r="F149" s="138" t="s">
        <v>27</v>
      </c>
      <c r="G149" s="139"/>
      <c r="H149" s="139"/>
      <c r="I149" s="139">
        <f>'02 02_190401 Pol'!G20</f>
        <v>0</v>
      </c>
      <c r="J149" s="136" t="str">
        <f>IF(I159=0,"",I149/I159*100)</f>
        <v/>
      </c>
    </row>
    <row r="150" spans="1:10" ht="25.5" customHeight="1" x14ac:dyDescent="0.2">
      <c r="A150" s="128"/>
      <c r="B150" s="133" t="s">
        <v>168</v>
      </c>
      <c r="C150" s="203" t="s">
        <v>169</v>
      </c>
      <c r="D150" s="204"/>
      <c r="E150" s="204"/>
      <c r="F150" s="138" t="s">
        <v>27</v>
      </c>
      <c r="G150" s="139"/>
      <c r="H150" s="139"/>
      <c r="I150" s="139">
        <f>'02 02_190401 Pol'!G31</f>
        <v>0</v>
      </c>
      <c r="J150" s="136" t="str">
        <f>IF(I159=0,"",I150/I159*100)</f>
        <v/>
      </c>
    </row>
    <row r="151" spans="1:10" ht="25.5" customHeight="1" x14ac:dyDescent="0.2">
      <c r="A151" s="128"/>
      <c r="B151" s="133" t="s">
        <v>170</v>
      </c>
      <c r="C151" s="203" t="s">
        <v>171</v>
      </c>
      <c r="D151" s="204"/>
      <c r="E151" s="204"/>
      <c r="F151" s="138" t="s">
        <v>27</v>
      </c>
      <c r="G151" s="139"/>
      <c r="H151" s="139"/>
      <c r="I151" s="139">
        <f>'01 01_190401 Pol'!G88</f>
        <v>0</v>
      </c>
      <c r="J151" s="136" t="str">
        <f>IF(I159=0,"",I151/I159*100)</f>
        <v/>
      </c>
    </row>
    <row r="152" spans="1:10" ht="25.5" customHeight="1" x14ac:dyDescent="0.2">
      <c r="A152" s="128"/>
      <c r="B152" s="133" t="s">
        <v>172</v>
      </c>
      <c r="C152" s="203" t="s">
        <v>173</v>
      </c>
      <c r="D152" s="204"/>
      <c r="E152" s="204"/>
      <c r="F152" s="138" t="s">
        <v>27</v>
      </c>
      <c r="G152" s="139"/>
      <c r="H152" s="139"/>
      <c r="I152" s="139">
        <f>'04 04_190401 Pol'!G102+'04 04_190401 Pol'!G108</f>
        <v>0</v>
      </c>
      <c r="J152" s="136" t="str">
        <f>IF(I159=0,"",I152/I159*100)</f>
        <v/>
      </c>
    </row>
    <row r="153" spans="1:10" ht="25.5" customHeight="1" x14ac:dyDescent="0.2">
      <c r="A153" s="128"/>
      <c r="B153" s="133" t="s">
        <v>174</v>
      </c>
      <c r="C153" s="203" t="s">
        <v>175</v>
      </c>
      <c r="D153" s="204"/>
      <c r="E153" s="204"/>
      <c r="F153" s="138" t="s">
        <v>27</v>
      </c>
      <c r="G153" s="139"/>
      <c r="H153" s="139"/>
      <c r="I153" s="139">
        <f>'01 01_190401 Pol'!G103</f>
        <v>0</v>
      </c>
      <c r="J153" s="136" t="str">
        <f>IF(I159=0,"",I153/I159*100)</f>
        <v/>
      </c>
    </row>
    <row r="154" spans="1:10" ht="25.5" customHeight="1" x14ac:dyDescent="0.2">
      <c r="A154" s="128"/>
      <c r="B154" s="133" t="s">
        <v>176</v>
      </c>
      <c r="C154" s="203" t="s">
        <v>177</v>
      </c>
      <c r="D154" s="204"/>
      <c r="E154" s="204"/>
      <c r="F154" s="138" t="s">
        <v>27</v>
      </c>
      <c r="G154" s="139"/>
      <c r="H154" s="139"/>
      <c r="I154" s="139">
        <f>'01 01_190401 Pol'!G122</f>
        <v>0</v>
      </c>
      <c r="J154" s="136" t="str">
        <f>IF(I159=0,"",I154/I159*100)</f>
        <v/>
      </c>
    </row>
    <row r="155" spans="1:10" ht="25.5" customHeight="1" x14ac:dyDescent="0.2">
      <c r="A155" s="128"/>
      <c r="B155" s="133" t="s">
        <v>178</v>
      </c>
      <c r="C155" s="203" t="s">
        <v>179</v>
      </c>
      <c r="D155" s="204"/>
      <c r="E155" s="204"/>
      <c r="F155" s="138" t="s">
        <v>27</v>
      </c>
      <c r="G155" s="139"/>
      <c r="H155" s="139"/>
      <c r="I155" s="139">
        <f>'01 01_190401 Pol'!G132+'02 02_190401 Pol'!G49+'04 04_190401 Pol'!G106</f>
        <v>0</v>
      </c>
      <c r="J155" s="136" t="str">
        <f>IF(I159=0,"",I155/I159*100)</f>
        <v/>
      </c>
    </row>
    <row r="156" spans="1:10" ht="25.5" customHeight="1" x14ac:dyDescent="0.2">
      <c r="A156" s="128"/>
      <c r="B156" s="133" t="s">
        <v>180</v>
      </c>
      <c r="C156" s="203" t="s">
        <v>181</v>
      </c>
      <c r="D156" s="204"/>
      <c r="E156" s="204"/>
      <c r="F156" s="138" t="s">
        <v>27</v>
      </c>
      <c r="G156" s="139"/>
      <c r="H156" s="139"/>
      <c r="I156" s="139">
        <f>'01 01_190401 Pol'!G135</f>
        <v>0</v>
      </c>
      <c r="J156" s="136" t="str">
        <f>IF(I159=0,"",I156/I159*100)</f>
        <v/>
      </c>
    </row>
    <row r="157" spans="1:10" ht="25.5" customHeight="1" x14ac:dyDescent="0.2">
      <c r="A157" s="128"/>
      <c r="B157" s="133" t="s">
        <v>182</v>
      </c>
      <c r="C157" s="203" t="s">
        <v>29</v>
      </c>
      <c r="D157" s="204"/>
      <c r="E157" s="204"/>
      <c r="F157" s="138" t="s">
        <v>182</v>
      </c>
      <c r="G157" s="139"/>
      <c r="H157" s="139"/>
      <c r="I157" s="139">
        <f>'00 00_190401 Naklady'!G8+'02 02_190401 Pol'!G55+'03 03_190401 Pol'!G94</f>
        <v>0</v>
      </c>
      <c r="J157" s="136" t="str">
        <f>IF(I159=0,"",I157/I159*100)</f>
        <v/>
      </c>
    </row>
    <row r="158" spans="1:10" ht="25.5" customHeight="1" x14ac:dyDescent="0.2">
      <c r="A158" s="128"/>
      <c r="B158" s="133" t="s">
        <v>183</v>
      </c>
      <c r="C158" s="203" t="s">
        <v>30</v>
      </c>
      <c r="D158" s="204"/>
      <c r="E158" s="204"/>
      <c r="F158" s="138" t="s">
        <v>183</v>
      </c>
      <c r="G158" s="139"/>
      <c r="H158" s="139"/>
      <c r="I158" s="139">
        <f>'00 00_190401 Naklady'!G16+'02 02_190401 Pol'!G60+'04 04_190401 Pol'!G206</f>
        <v>0</v>
      </c>
      <c r="J158" s="136" t="str">
        <f>IF(I159=0,"",I158/I159*100)</f>
        <v/>
      </c>
    </row>
    <row r="159" spans="1:10" ht="25.5" customHeight="1" x14ac:dyDescent="0.2">
      <c r="A159" s="129"/>
      <c r="B159" s="134" t="s">
        <v>1</v>
      </c>
      <c r="C159" s="134"/>
      <c r="D159" s="135"/>
      <c r="E159" s="135"/>
      <c r="F159" s="140"/>
      <c r="G159" s="141"/>
      <c r="H159" s="141"/>
      <c r="I159" s="141">
        <f>SUM(I128:I158)</f>
        <v>0</v>
      </c>
      <c r="J159" s="137">
        <f>SUM(J128:J158)</f>
        <v>0</v>
      </c>
    </row>
    <row r="160" spans="1:10" x14ac:dyDescent="0.2">
      <c r="F160" s="92"/>
      <c r="G160" s="91"/>
      <c r="H160" s="92"/>
      <c r="I160" s="91"/>
      <c r="J160" s="93"/>
    </row>
    <row r="161" spans="6:10" x14ac:dyDescent="0.2">
      <c r="F161" s="92"/>
      <c r="G161" s="91"/>
      <c r="H161" s="92"/>
      <c r="I161" s="91"/>
      <c r="J161" s="93"/>
    </row>
    <row r="162" spans="6:10" x14ac:dyDescent="0.2">
      <c r="F162" s="92"/>
      <c r="G162" s="91"/>
      <c r="H162" s="92"/>
      <c r="I162" s="91"/>
      <c r="J162" s="93"/>
    </row>
  </sheetData>
  <sheetProtection password="C71F"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5">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C49:E49"/>
    <mergeCell ref="B50:E50"/>
    <mergeCell ref="B52:J52"/>
    <mergeCell ref="B54:J54"/>
    <mergeCell ref="B56:J56"/>
    <mergeCell ref="C44:E44"/>
    <mergeCell ref="C45:E45"/>
    <mergeCell ref="C46:E46"/>
    <mergeCell ref="C47:E47"/>
    <mergeCell ref="C48:E48"/>
    <mergeCell ref="B65:J65"/>
    <mergeCell ref="B66:J66"/>
    <mergeCell ref="B67:J67"/>
    <mergeCell ref="B69:J69"/>
    <mergeCell ref="B71:J71"/>
    <mergeCell ref="B57:J57"/>
    <mergeCell ref="B59:J59"/>
    <mergeCell ref="B62:J62"/>
    <mergeCell ref="B63:J63"/>
    <mergeCell ref="B64:J64"/>
    <mergeCell ref="B80:J80"/>
    <mergeCell ref="B82:J82"/>
    <mergeCell ref="B83:J83"/>
    <mergeCell ref="B85:J85"/>
    <mergeCell ref="B87:J87"/>
    <mergeCell ref="B72:J72"/>
    <mergeCell ref="B74:J74"/>
    <mergeCell ref="B75:J75"/>
    <mergeCell ref="B77:J77"/>
    <mergeCell ref="B78:J78"/>
    <mergeCell ref="B95:J95"/>
    <mergeCell ref="B97:J97"/>
    <mergeCell ref="B98:J98"/>
    <mergeCell ref="B102:J102"/>
    <mergeCell ref="B104:J104"/>
    <mergeCell ref="B88:J88"/>
    <mergeCell ref="B90:J90"/>
    <mergeCell ref="B91:J91"/>
    <mergeCell ref="B92:J92"/>
    <mergeCell ref="B94:J94"/>
    <mergeCell ref="B115:J115"/>
    <mergeCell ref="B116:J116"/>
    <mergeCell ref="B118:J118"/>
    <mergeCell ref="B119:J119"/>
    <mergeCell ref="B121:J121"/>
    <mergeCell ref="B107:J107"/>
    <mergeCell ref="B109:J109"/>
    <mergeCell ref="B110:J110"/>
    <mergeCell ref="B111:J111"/>
    <mergeCell ref="B113:J113"/>
    <mergeCell ref="C132:E132"/>
    <mergeCell ref="C133:E133"/>
    <mergeCell ref="C134:E134"/>
    <mergeCell ref="C135:E135"/>
    <mergeCell ref="C136:E136"/>
    <mergeCell ref="B122:J122"/>
    <mergeCell ref="C128:E128"/>
    <mergeCell ref="C129:E129"/>
    <mergeCell ref="C130:E130"/>
    <mergeCell ref="C131:E131"/>
    <mergeCell ref="C142:E142"/>
    <mergeCell ref="C143:E143"/>
    <mergeCell ref="C144:E144"/>
    <mergeCell ref="C145:E145"/>
    <mergeCell ref="C146:E146"/>
    <mergeCell ref="C137:E137"/>
    <mergeCell ref="C138:E138"/>
    <mergeCell ref="C139:E139"/>
    <mergeCell ref="C140:E140"/>
    <mergeCell ref="C141:E141"/>
    <mergeCell ref="C157:E157"/>
    <mergeCell ref="C158:E158"/>
    <mergeCell ref="C152:E152"/>
    <mergeCell ref="C153:E153"/>
    <mergeCell ref="C154:E154"/>
    <mergeCell ref="C155:E155"/>
    <mergeCell ref="C156:E156"/>
    <mergeCell ref="C147:E147"/>
    <mergeCell ref="C148:E148"/>
    <mergeCell ref="C149:E149"/>
    <mergeCell ref="C150:E150"/>
    <mergeCell ref="C151:E15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2"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49" t="s">
        <v>7</v>
      </c>
      <c r="B1" s="249"/>
      <c r="C1" s="250"/>
      <c r="D1" s="249"/>
      <c r="E1" s="249"/>
      <c r="F1" s="249"/>
      <c r="G1" s="249"/>
    </row>
    <row r="2" spans="1:7" ht="24.95" customHeight="1" x14ac:dyDescent="0.2">
      <c r="A2" s="73" t="s">
        <v>8</v>
      </c>
      <c r="B2" s="72"/>
      <c r="C2" s="251"/>
      <c r="D2" s="251"/>
      <c r="E2" s="251"/>
      <c r="F2" s="251"/>
      <c r="G2" s="252"/>
    </row>
    <row r="3" spans="1:7" ht="24.95" customHeight="1" x14ac:dyDescent="0.2">
      <c r="A3" s="73" t="s">
        <v>9</v>
      </c>
      <c r="B3" s="72"/>
      <c r="C3" s="251"/>
      <c r="D3" s="251"/>
      <c r="E3" s="251"/>
      <c r="F3" s="251"/>
      <c r="G3" s="252"/>
    </row>
    <row r="4" spans="1:7" ht="24.95" customHeight="1" x14ac:dyDescent="0.2">
      <c r="A4" s="73" t="s">
        <v>10</v>
      </c>
      <c r="B4" s="72"/>
      <c r="C4" s="251"/>
      <c r="D4" s="251"/>
      <c r="E4" s="251"/>
      <c r="F4" s="251"/>
      <c r="G4" s="252"/>
    </row>
    <row r="5" spans="1:7" x14ac:dyDescent="0.2">
      <c r="B5" s="6"/>
      <c r="C5" s="7"/>
      <c r="D5" s="8"/>
    </row>
  </sheetData>
  <sheetProtection password="C71F"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90" customWidth="1"/>
    <col min="3" max="3" width="38.28515625" style="90"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3" width="0" hidden="1" customWidth="1"/>
    <col min="24" max="24" width="15.7109375" customWidth="1"/>
    <col min="29" max="29" width="0" hidden="1" customWidth="1"/>
    <col min="31" max="41" width="0" hidden="1" customWidth="1"/>
    <col min="53" max="53" width="73.7109375" customWidth="1"/>
  </cols>
  <sheetData>
    <row r="1" spans="1:60" ht="15.75" customHeight="1" x14ac:dyDescent="0.25">
      <c r="A1" s="255" t="s">
        <v>7</v>
      </c>
      <c r="B1" s="255"/>
      <c r="C1" s="255"/>
      <c r="D1" s="255"/>
      <c r="E1" s="255"/>
      <c r="F1" s="255"/>
      <c r="G1" s="255"/>
      <c r="AG1" t="s">
        <v>184</v>
      </c>
    </row>
    <row r="2" spans="1:60" ht="24.95" customHeight="1" x14ac:dyDescent="0.2">
      <c r="A2" s="144" t="s">
        <v>8</v>
      </c>
      <c r="B2" s="72" t="s">
        <v>44</v>
      </c>
      <c r="C2" s="256" t="s">
        <v>45</v>
      </c>
      <c r="D2" s="257"/>
      <c r="E2" s="257"/>
      <c r="F2" s="257"/>
      <c r="G2" s="258"/>
      <c r="AG2" t="s">
        <v>185</v>
      </c>
    </row>
    <row r="3" spans="1:60" ht="24.95" customHeight="1" x14ac:dyDescent="0.2">
      <c r="A3" s="144" t="s">
        <v>9</v>
      </c>
      <c r="B3" s="72" t="s">
        <v>59</v>
      </c>
      <c r="C3" s="256" t="s">
        <v>60</v>
      </c>
      <c r="D3" s="257"/>
      <c r="E3" s="257"/>
      <c r="F3" s="257"/>
      <c r="G3" s="258"/>
      <c r="AC3" s="90" t="s">
        <v>186</v>
      </c>
      <c r="AG3" t="s">
        <v>187</v>
      </c>
    </row>
    <row r="4" spans="1:60" ht="24.95" customHeight="1" x14ac:dyDescent="0.2">
      <c r="A4" s="145" t="s">
        <v>10</v>
      </c>
      <c r="B4" s="146" t="s">
        <v>61</v>
      </c>
      <c r="C4" s="259" t="s">
        <v>62</v>
      </c>
      <c r="D4" s="260"/>
      <c r="E4" s="260"/>
      <c r="F4" s="260"/>
      <c r="G4" s="261"/>
      <c r="AG4" t="s">
        <v>188</v>
      </c>
    </row>
    <row r="5" spans="1:60" x14ac:dyDescent="0.2">
      <c r="D5" s="143"/>
    </row>
    <row r="6" spans="1:60" ht="38.25" x14ac:dyDescent="0.2">
      <c r="A6" s="148" t="s">
        <v>189</v>
      </c>
      <c r="B6" s="150" t="s">
        <v>190</v>
      </c>
      <c r="C6" s="150" t="s">
        <v>191</v>
      </c>
      <c r="D6" s="149" t="s">
        <v>192</v>
      </c>
      <c r="E6" s="148" t="s">
        <v>193</v>
      </c>
      <c r="F6" s="147" t="s">
        <v>194</v>
      </c>
      <c r="G6" s="148" t="s">
        <v>31</v>
      </c>
      <c r="H6" s="151" t="s">
        <v>32</v>
      </c>
      <c r="I6" s="151" t="s">
        <v>195</v>
      </c>
      <c r="J6" s="151" t="s">
        <v>33</v>
      </c>
      <c r="K6" s="151" t="s">
        <v>196</v>
      </c>
      <c r="L6" s="151" t="s">
        <v>197</v>
      </c>
      <c r="M6" s="151" t="s">
        <v>198</v>
      </c>
      <c r="N6" s="151" t="s">
        <v>199</v>
      </c>
      <c r="O6" s="151" t="s">
        <v>200</v>
      </c>
      <c r="P6" s="151" t="s">
        <v>201</v>
      </c>
      <c r="Q6" s="151" t="s">
        <v>202</v>
      </c>
      <c r="R6" s="151" t="s">
        <v>203</v>
      </c>
      <c r="S6" s="151" t="s">
        <v>204</v>
      </c>
      <c r="T6" s="151" t="s">
        <v>205</v>
      </c>
      <c r="U6" s="151" t="s">
        <v>206</v>
      </c>
      <c r="V6" s="151" t="s">
        <v>207</v>
      </c>
      <c r="W6" s="151" t="s">
        <v>208</v>
      </c>
      <c r="X6" s="151" t="s">
        <v>209</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c r="X7" s="154"/>
    </row>
    <row r="8" spans="1:60" x14ac:dyDescent="0.2">
      <c r="A8" s="167" t="s">
        <v>210</v>
      </c>
      <c r="B8" s="168" t="s">
        <v>182</v>
      </c>
      <c r="C8" s="193" t="s">
        <v>29</v>
      </c>
      <c r="D8" s="169"/>
      <c r="E8" s="170"/>
      <c r="F8" s="171"/>
      <c r="G8" s="171">
        <f>SUMIF(AG9:AG15,"&lt;&gt;NOR",G9:G15)</f>
        <v>0</v>
      </c>
      <c r="H8" s="171"/>
      <c r="I8" s="171">
        <f>SUM(I9:I15)</f>
        <v>0</v>
      </c>
      <c r="J8" s="171"/>
      <c r="K8" s="171">
        <f>SUM(K9:K15)</f>
        <v>0</v>
      </c>
      <c r="L8" s="171"/>
      <c r="M8" s="171">
        <f>SUM(M9:M15)</f>
        <v>0</v>
      </c>
      <c r="N8" s="171"/>
      <c r="O8" s="171">
        <f>SUM(O9:O15)</f>
        <v>0</v>
      </c>
      <c r="P8" s="171"/>
      <c r="Q8" s="171">
        <f>SUM(Q9:Q15)</f>
        <v>0</v>
      </c>
      <c r="R8" s="171"/>
      <c r="S8" s="171"/>
      <c r="T8" s="171"/>
      <c r="U8" s="171"/>
      <c r="V8" s="171">
        <f>SUM(V9:V15)</f>
        <v>0</v>
      </c>
      <c r="W8" s="171"/>
      <c r="X8" s="172"/>
      <c r="AG8" t="s">
        <v>211</v>
      </c>
    </row>
    <row r="9" spans="1:60" outlineLevel="1" x14ac:dyDescent="0.2">
      <c r="A9" s="184">
        <v>1</v>
      </c>
      <c r="B9" s="185" t="s">
        <v>212</v>
      </c>
      <c r="C9" s="194" t="s">
        <v>213</v>
      </c>
      <c r="D9" s="186" t="s">
        <v>214</v>
      </c>
      <c r="E9" s="187">
        <v>1</v>
      </c>
      <c r="F9" s="188"/>
      <c r="G9" s="189">
        <f>ROUND(E9*F9,2)</f>
        <v>0</v>
      </c>
      <c r="H9" s="188"/>
      <c r="I9" s="189">
        <f>ROUND(E9*H9,2)</f>
        <v>0</v>
      </c>
      <c r="J9" s="188"/>
      <c r="K9" s="189">
        <f>ROUND(E9*J9,2)</f>
        <v>0</v>
      </c>
      <c r="L9" s="189">
        <v>21</v>
      </c>
      <c r="M9" s="189">
        <f>G9*(1+L9/100)</f>
        <v>0</v>
      </c>
      <c r="N9" s="189">
        <v>0</v>
      </c>
      <c r="O9" s="189">
        <f>ROUND(E9*N9,2)</f>
        <v>0</v>
      </c>
      <c r="P9" s="189">
        <v>0</v>
      </c>
      <c r="Q9" s="189">
        <f>ROUND(E9*P9,2)</f>
        <v>0</v>
      </c>
      <c r="R9" s="189"/>
      <c r="S9" s="189" t="s">
        <v>215</v>
      </c>
      <c r="T9" s="189" t="s">
        <v>216</v>
      </c>
      <c r="U9" s="189">
        <v>0</v>
      </c>
      <c r="V9" s="189">
        <f>ROUND(E9*U9,2)</f>
        <v>0</v>
      </c>
      <c r="W9" s="189"/>
      <c r="X9" s="190" t="s">
        <v>217</v>
      </c>
      <c r="Y9" s="152"/>
      <c r="Z9" s="152"/>
      <c r="AA9" s="152"/>
      <c r="AB9" s="152"/>
      <c r="AC9" s="152"/>
      <c r="AD9" s="152"/>
      <c r="AE9" s="152"/>
      <c r="AF9" s="152"/>
      <c r="AG9" s="152" t="s">
        <v>218</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77">
        <v>2</v>
      </c>
      <c r="B10" s="178" t="s">
        <v>219</v>
      </c>
      <c r="C10" s="195" t="s">
        <v>220</v>
      </c>
      <c r="D10" s="179" t="s">
        <v>214</v>
      </c>
      <c r="E10" s="180">
        <v>1</v>
      </c>
      <c r="F10" s="181"/>
      <c r="G10" s="182">
        <f>ROUND(E10*F10,2)</f>
        <v>0</v>
      </c>
      <c r="H10" s="181"/>
      <c r="I10" s="182">
        <f>ROUND(E10*H10,2)</f>
        <v>0</v>
      </c>
      <c r="J10" s="181"/>
      <c r="K10" s="182">
        <f>ROUND(E10*J10,2)</f>
        <v>0</v>
      </c>
      <c r="L10" s="182">
        <v>21</v>
      </c>
      <c r="M10" s="182">
        <f>G10*(1+L10/100)</f>
        <v>0</v>
      </c>
      <c r="N10" s="182">
        <v>0</v>
      </c>
      <c r="O10" s="182">
        <f>ROUND(E10*N10,2)</f>
        <v>0</v>
      </c>
      <c r="P10" s="182">
        <v>0</v>
      </c>
      <c r="Q10" s="182">
        <f>ROUND(E10*P10,2)</f>
        <v>0</v>
      </c>
      <c r="R10" s="182"/>
      <c r="S10" s="182" t="s">
        <v>215</v>
      </c>
      <c r="T10" s="182" t="s">
        <v>216</v>
      </c>
      <c r="U10" s="182">
        <v>0</v>
      </c>
      <c r="V10" s="182">
        <f>ROUND(E10*U10,2)</f>
        <v>0</v>
      </c>
      <c r="W10" s="182"/>
      <c r="X10" s="183" t="s">
        <v>217</v>
      </c>
      <c r="Y10" s="152"/>
      <c r="Z10" s="152"/>
      <c r="AA10" s="152"/>
      <c r="AB10" s="152"/>
      <c r="AC10" s="152"/>
      <c r="AD10" s="152"/>
      <c r="AE10" s="152"/>
      <c r="AF10" s="152"/>
      <c r="AG10" s="152" t="s">
        <v>221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ht="45" outlineLevel="1" x14ac:dyDescent="0.2">
      <c r="A11" s="159"/>
      <c r="B11" s="160"/>
      <c r="C11" s="253" t="s">
        <v>222</v>
      </c>
      <c r="D11" s="254"/>
      <c r="E11" s="254"/>
      <c r="F11" s="254"/>
      <c r="G11" s="254"/>
      <c r="H11" s="162"/>
      <c r="I11" s="162"/>
      <c r="J11" s="162"/>
      <c r="K11" s="162"/>
      <c r="L11" s="162"/>
      <c r="M11" s="162"/>
      <c r="N11" s="162"/>
      <c r="O11" s="162"/>
      <c r="P11" s="162"/>
      <c r="Q11" s="162"/>
      <c r="R11" s="162"/>
      <c r="S11" s="162"/>
      <c r="T11" s="162"/>
      <c r="U11" s="162"/>
      <c r="V11" s="162"/>
      <c r="W11" s="162"/>
      <c r="X11" s="162"/>
      <c r="Y11" s="152"/>
      <c r="Z11" s="152"/>
      <c r="AA11" s="152"/>
      <c r="AB11" s="152"/>
      <c r="AC11" s="152"/>
      <c r="AD11" s="152"/>
      <c r="AE11" s="152"/>
      <c r="AF11" s="152"/>
      <c r="AG11" s="152" t="s">
        <v>223</v>
      </c>
      <c r="AH11" s="152"/>
      <c r="AI11" s="152"/>
      <c r="AJ11" s="152"/>
      <c r="AK11" s="152"/>
      <c r="AL11" s="152"/>
      <c r="AM11" s="152"/>
      <c r="AN11" s="152"/>
      <c r="AO11" s="152"/>
      <c r="AP11" s="152"/>
      <c r="AQ11" s="152"/>
      <c r="AR11" s="152"/>
      <c r="AS11" s="152"/>
      <c r="AT11" s="152"/>
      <c r="AU11" s="152"/>
      <c r="AV11" s="152"/>
      <c r="AW11" s="152"/>
      <c r="AX11" s="152"/>
      <c r="AY11" s="152"/>
      <c r="AZ11" s="152"/>
      <c r="BA11" s="191" t="str">
        <f>C11</f>
        <v>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v>
      </c>
      <c r="BB11" s="152"/>
      <c r="BC11" s="152"/>
      <c r="BD11" s="152"/>
      <c r="BE11" s="152"/>
      <c r="BF11" s="152"/>
      <c r="BG11" s="152"/>
      <c r="BH11" s="152"/>
    </row>
    <row r="12" spans="1:60" outlineLevel="1" x14ac:dyDescent="0.2">
      <c r="A12" s="177">
        <v>3</v>
      </c>
      <c r="B12" s="178" t="s">
        <v>224</v>
      </c>
      <c r="C12" s="195" t="s">
        <v>225</v>
      </c>
      <c r="D12" s="179" t="s">
        <v>214</v>
      </c>
      <c r="E12" s="180">
        <v>1</v>
      </c>
      <c r="F12" s="181"/>
      <c r="G12" s="182">
        <f>ROUND(E12*F12,2)</f>
        <v>0</v>
      </c>
      <c r="H12" s="181"/>
      <c r="I12" s="182">
        <f>ROUND(E12*H12,2)</f>
        <v>0</v>
      </c>
      <c r="J12" s="181"/>
      <c r="K12" s="182">
        <f>ROUND(E12*J12,2)</f>
        <v>0</v>
      </c>
      <c r="L12" s="182">
        <v>21</v>
      </c>
      <c r="M12" s="182">
        <f>G12*(1+L12/100)</f>
        <v>0</v>
      </c>
      <c r="N12" s="182">
        <v>0</v>
      </c>
      <c r="O12" s="182">
        <f>ROUND(E12*N12,2)</f>
        <v>0</v>
      </c>
      <c r="P12" s="182">
        <v>0</v>
      </c>
      <c r="Q12" s="182">
        <f>ROUND(E12*P12,2)</f>
        <v>0</v>
      </c>
      <c r="R12" s="182"/>
      <c r="S12" s="182" t="s">
        <v>215</v>
      </c>
      <c r="T12" s="182" t="s">
        <v>216</v>
      </c>
      <c r="U12" s="182">
        <v>0</v>
      </c>
      <c r="V12" s="182">
        <f>ROUND(E12*U12,2)</f>
        <v>0</v>
      </c>
      <c r="W12" s="182"/>
      <c r="X12" s="183" t="s">
        <v>217</v>
      </c>
      <c r="Y12" s="152"/>
      <c r="Z12" s="152"/>
      <c r="AA12" s="152"/>
      <c r="AB12" s="152"/>
      <c r="AC12" s="152"/>
      <c r="AD12" s="152"/>
      <c r="AE12" s="152"/>
      <c r="AF12" s="152"/>
      <c r="AG12" s="152" t="s">
        <v>221</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ht="22.5" outlineLevel="1" x14ac:dyDescent="0.2">
      <c r="A13" s="159"/>
      <c r="B13" s="160"/>
      <c r="C13" s="253" t="s">
        <v>226</v>
      </c>
      <c r="D13" s="254"/>
      <c r="E13" s="254"/>
      <c r="F13" s="254"/>
      <c r="G13" s="254"/>
      <c r="H13" s="162"/>
      <c r="I13" s="162"/>
      <c r="J13" s="162"/>
      <c r="K13" s="162"/>
      <c r="L13" s="162"/>
      <c r="M13" s="162"/>
      <c r="N13" s="162"/>
      <c r="O13" s="162"/>
      <c r="P13" s="162"/>
      <c r="Q13" s="162"/>
      <c r="R13" s="162"/>
      <c r="S13" s="162"/>
      <c r="T13" s="162"/>
      <c r="U13" s="162"/>
      <c r="V13" s="162"/>
      <c r="W13" s="162"/>
      <c r="X13" s="162"/>
      <c r="Y13" s="152"/>
      <c r="Z13" s="152"/>
      <c r="AA13" s="152"/>
      <c r="AB13" s="152"/>
      <c r="AC13" s="152"/>
      <c r="AD13" s="152"/>
      <c r="AE13" s="152"/>
      <c r="AF13" s="152"/>
      <c r="AG13" s="152" t="s">
        <v>223</v>
      </c>
      <c r="AH13" s="152"/>
      <c r="AI13" s="152"/>
      <c r="AJ13" s="152"/>
      <c r="AK13" s="152"/>
      <c r="AL13" s="152"/>
      <c r="AM13" s="152"/>
      <c r="AN13" s="152"/>
      <c r="AO13" s="152"/>
      <c r="AP13" s="152"/>
      <c r="AQ13" s="152"/>
      <c r="AR13" s="152"/>
      <c r="AS13" s="152"/>
      <c r="AT13" s="152"/>
      <c r="AU13" s="152"/>
      <c r="AV13" s="152"/>
      <c r="AW13" s="152"/>
      <c r="AX13" s="152"/>
      <c r="AY13" s="152"/>
      <c r="AZ13" s="152"/>
      <c r="BA13" s="191" t="str">
        <f>C13</f>
        <v>Náklady na ztížené provádění stavebních prací v důsledku nepřerušeného provozu na staveništi nebo v případech nepřerušeného provozu v objektech v nichž se stavební práce provádí.</v>
      </c>
      <c r="BB13" s="152"/>
      <c r="BC13" s="152"/>
      <c r="BD13" s="152"/>
      <c r="BE13" s="152"/>
      <c r="BF13" s="152"/>
      <c r="BG13" s="152"/>
      <c r="BH13" s="152"/>
    </row>
    <row r="14" spans="1:60" outlineLevel="1" x14ac:dyDescent="0.2">
      <c r="A14" s="177">
        <v>4</v>
      </c>
      <c r="B14" s="178" t="s">
        <v>227</v>
      </c>
      <c r="C14" s="195" t="s">
        <v>228</v>
      </c>
      <c r="D14" s="179" t="s">
        <v>214</v>
      </c>
      <c r="E14" s="180">
        <v>1</v>
      </c>
      <c r="F14" s="181"/>
      <c r="G14" s="182">
        <f>ROUND(E14*F14,2)</f>
        <v>0</v>
      </c>
      <c r="H14" s="181"/>
      <c r="I14" s="182">
        <f>ROUND(E14*H14,2)</f>
        <v>0</v>
      </c>
      <c r="J14" s="181"/>
      <c r="K14" s="182">
        <f>ROUND(E14*J14,2)</f>
        <v>0</v>
      </c>
      <c r="L14" s="182">
        <v>21</v>
      </c>
      <c r="M14" s="182">
        <f>G14*(1+L14/100)</f>
        <v>0</v>
      </c>
      <c r="N14" s="182">
        <v>0</v>
      </c>
      <c r="O14" s="182">
        <f>ROUND(E14*N14,2)</f>
        <v>0</v>
      </c>
      <c r="P14" s="182">
        <v>0</v>
      </c>
      <c r="Q14" s="182">
        <f>ROUND(E14*P14,2)</f>
        <v>0</v>
      </c>
      <c r="R14" s="182"/>
      <c r="S14" s="182" t="s">
        <v>215</v>
      </c>
      <c r="T14" s="182" t="s">
        <v>216</v>
      </c>
      <c r="U14" s="182">
        <v>0</v>
      </c>
      <c r="V14" s="182">
        <f>ROUND(E14*U14,2)</f>
        <v>0</v>
      </c>
      <c r="W14" s="182"/>
      <c r="X14" s="183" t="s">
        <v>217</v>
      </c>
      <c r="Y14" s="152"/>
      <c r="Z14" s="152"/>
      <c r="AA14" s="152"/>
      <c r="AB14" s="152"/>
      <c r="AC14" s="152"/>
      <c r="AD14" s="152"/>
      <c r="AE14" s="152"/>
      <c r="AF14" s="152"/>
      <c r="AG14" s="152" t="s">
        <v>218</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59"/>
      <c r="B15" s="160"/>
      <c r="C15" s="253" t="s">
        <v>229</v>
      </c>
      <c r="D15" s="254"/>
      <c r="E15" s="254"/>
      <c r="F15" s="254"/>
      <c r="G15" s="254"/>
      <c r="H15" s="162"/>
      <c r="I15" s="162"/>
      <c r="J15" s="162"/>
      <c r="K15" s="162"/>
      <c r="L15" s="162"/>
      <c r="M15" s="162"/>
      <c r="N15" s="162"/>
      <c r="O15" s="162"/>
      <c r="P15" s="162"/>
      <c r="Q15" s="162"/>
      <c r="R15" s="162"/>
      <c r="S15" s="162"/>
      <c r="T15" s="162"/>
      <c r="U15" s="162"/>
      <c r="V15" s="162"/>
      <c r="W15" s="162"/>
      <c r="X15" s="162"/>
      <c r="Y15" s="152"/>
      <c r="Z15" s="152"/>
      <c r="AA15" s="152"/>
      <c r="AB15" s="152"/>
      <c r="AC15" s="152"/>
      <c r="AD15" s="152"/>
      <c r="AE15" s="152"/>
      <c r="AF15" s="152"/>
      <c r="AG15" s="152" t="s">
        <v>223</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x14ac:dyDescent="0.2">
      <c r="A16" s="167" t="s">
        <v>210</v>
      </c>
      <c r="B16" s="168" t="s">
        <v>183</v>
      </c>
      <c r="C16" s="193" t="s">
        <v>30</v>
      </c>
      <c r="D16" s="169"/>
      <c r="E16" s="170"/>
      <c r="F16" s="171"/>
      <c r="G16" s="171">
        <f>SUMIF(AG17:AG24,"&lt;&gt;NOR",G17:G24)</f>
        <v>0</v>
      </c>
      <c r="H16" s="171"/>
      <c r="I16" s="171">
        <f>SUM(I17:I24)</f>
        <v>0</v>
      </c>
      <c r="J16" s="171"/>
      <c r="K16" s="171">
        <f>SUM(K17:K24)</f>
        <v>0</v>
      </c>
      <c r="L16" s="171"/>
      <c r="M16" s="171">
        <f>SUM(M17:M24)</f>
        <v>0</v>
      </c>
      <c r="N16" s="171"/>
      <c r="O16" s="171">
        <f>SUM(O17:O24)</f>
        <v>0</v>
      </c>
      <c r="P16" s="171"/>
      <c r="Q16" s="171">
        <f>SUM(Q17:Q24)</f>
        <v>0</v>
      </c>
      <c r="R16" s="171"/>
      <c r="S16" s="171"/>
      <c r="T16" s="171"/>
      <c r="U16" s="171"/>
      <c r="V16" s="171">
        <f>SUM(V17:V24)</f>
        <v>0</v>
      </c>
      <c r="W16" s="171"/>
      <c r="X16" s="172"/>
      <c r="AG16" t="s">
        <v>211</v>
      </c>
    </row>
    <row r="17" spans="1:60" outlineLevel="1" x14ac:dyDescent="0.2">
      <c r="A17" s="177">
        <v>5</v>
      </c>
      <c r="B17" s="178" t="s">
        <v>230</v>
      </c>
      <c r="C17" s="195" t="s">
        <v>231</v>
      </c>
      <c r="D17" s="179" t="s">
        <v>214</v>
      </c>
      <c r="E17" s="180">
        <v>1</v>
      </c>
      <c r="F17" s="181"/>
      <c r="G17" s="182">
        <f>ROUND(E17*F17,2)</f>
        <v>0</v>
      </c>
      <c r="H17" s="181"/>
      <c r="I17" s="182">
        <f>ROUND(E17*H17,2)</f>
        <v>0</v>
      </c>
      <c r="J17" s="181"/>
      <c r="K17" s="182">
        <f>ROUND(E17*J17,2)</f>
        <v>0</v>
      </c>
      <c r="L17" s="182">
        <v>21</v>
      </c>
      <c r="M17" s="182">
        <f>G17*(1+L17/100)</f>
        <v>0</v>
      </c>
      <c r="N17" s="182">
        <v>0</v>
      </c>
      <c r="O17" s="182">
        <f>ROUND(E17*N17,2)</f>
        <v>0</v>
      </c>
      <c r="P17" s="182">
        <v>0</v>
      </c>
      <c r="Q17" s="182">
        <f>ROUND(E17*P17,2)</f>
        <v>0</v>
      </c>
      <c r="R17" s="182"/>
      <c r="S17" s="182" t="s">
        <v>215</v>
      </c>
      <c r="T17" s="182" t="s">
        <v>232</v>
      </c>
      <c r="U17" s="182">
        <v>0</v>
      </c>
      <c r="V17" s="182">
        <f>ROUND(E17*U17,2)</f>
        <v>0</v>
      </c>
      <c r="W17" s="182"/>
      <c r="X17" s="183" t="s">
        <v>217</v>
      </c>
      <c r="Y17" s="152"/>
      <c r="Z17" s="152"/>
      <c r="AA17" s="152"/>
      <c r="AB17" s="152"/>
      <c r="AC17" s="152"/>
      <c r="AD17" s="152"/>
      <c r="AE17" s="152"/>
      <c r="AF17" s="152"/>
      <c r="AG17" s="152" t="s">
        <v>218</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59"/>
      <c r="B18" s="160"/>
      <c r="C18" s="253" t="s">
        <v>233</v>
      </c>
      <c r="D18" s="254"/>
      <c r="E18" s="254"/>
      <c r="F18" s="254"/>
      <c r="G18" s="254"/>
      <c r="H18" s="162"/>
      <c r="I18" s="162"/>
      <c r="J18" s="162"/>
      <c r="K18" s="162"/>
      <c r="L18" s="162"/>
      <c r="M18" s="162"/>
      <c r="N18" s="162"/>
      <c r="O18" s="162"/>
      <c r="P18" s="162"/>
      <c r="Q18" s="162"/>
      <c r="R18" s="162"/>
      <c r="S18" s="162"/>
      <c r="T18" s="162"/>
      <c r="U18" s="162"/>
      <c r="V18" s="162"/>
      <c r="W18" s="162"/>
      <c r="X18" s="162"/>
      <c r="Y18" s="152"/>
      <c r="Z18" s="152"/>
      <c r="AA18" s="152"/>
      <c r="AB18" s="152"/>
      <c r="AC18" s="152"/>
      <c r="AD18" s="152"/>
      <c r="AE18" s="152"/>
      <c r="AF18" s="152"/>
      <c r="AG18" s="152" t="s">
        <v>223</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7">
        <v>6</v>
      </c>
      <c r="B19" s="178" t="s">
        <v>234</v>
      </c>
      <c r="C19" s="195" t="s">
        <v>235</v>
      </c>
      <c r="D19" s="179" t="s">
        <v>214</v>
      </c>
      <c r="E19" s="180">
        <v>1</v>
      </c>
      <c r="F19" s="181"/>
      <c r="G19" s="182">
        <f>ROUND(E19*F19,2)</f>
        <v>0</v>
      </c>
      <c r="H19" s="181"/>
      <c r="I19" s="182">
        <f>ROUND(E19*H19,2)</f>
        <v>0</v>
      </c>
      <c r="J19" s="181"/>
      <c r="K19" s="182">
        <f>ROUND(E19*J19,2)</f>
        <v>0</v>
      </c>
      <c r="L19" s="182">
        <v>21</v>
      </c>
      <c r="M19" s="182">
        <f>G19*(1+L19/100)</f>
        <v>0</v>
      </c>
      <c r="N19" s="182">
        <v>0</v>
      </c>
      <c r="O19" s="182">
        <f>ROUND(E19*N19,2)</f>
        <v>0</v>
      </c>
      <c r="P19" s="182">
        <v>0</v>
      </c>
      <c r="Q19" s="182">
        <f>ROUND(E19*P19,2)</f>
        <v>0</v>
      </c>
      <c r="R19" s="182"/>
      <c r="S19" s="182" t="s">
        <v>215</v>
      </c>
      <c r="T19" s="182" t="s">
        <v>232</v>
      </c>
      <c r="U19" s="182">
        <v>0</v>
      </c>
      <c r="V19" s="182">
        <f>ROUND(E19*U19,2)</f>
        <v>0</v>
      </c>
      <c r="W19" s="182"/>
      <c r="X19" s="183" t="s">
        <v>217</v>
      </c>
      <c r="Y19" s="152"/>
      <c r="Z19" s="152"/>
      <c r="AA19" s="152"/>
      <c r="AB19" s="152"/>
      <c r="AC19" s="152"/>
      <c r="AD19" s="152"/>
      <c r="AE19" s="152"/>
      <c r="AF19" s="152"/>
      <c r="AG19" s="152" t="s">
        <v>218</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59"/>
      <c r="B20" s="160"/>
      <c r="C20" s="253" t="s">
        <v>236</v>
      </c>
      <c r="D20" s="254"/>
      <c r="E20" s="254"/>
      <c r="F20" s="254"/>
      <c r="G20" s="254"/>
      <c r="H20" s="162"/>
      <c r="I20" s="162"/>
      <c r="J20" s="162"/>
      <c r="K20" s="162"/>
      <c r="L20" s="162"/>
      <c r="M20" s="162"/>
      <c r="N20" s="162"/>
      <c r="O20" s="162"/>
      <c r="P20" s="162"/>
      <c r="Q20" s="162"/>
      <c r="R20" s="162"/>
      <c r="S20" s="162"/>
      <c r="T20" s="162"/>
      <c r="U20" s="162"/>
      <c r="V20" s="162"/>
      <c r="W20" s="162"/>
      <c r="X20" s="162"/>
      <c r="Y20" s="152"/>
      <c r="Z20" s="152"/>
      <c r="AA20" s="152"/>
      <c r="AB20" s="152"/>
      <c r="AC20" s="152"/>
      <c r="AD20" s="152"/>
      <c r="AE20" s="152"/>
      <c r="AF20" s="152"/>
      <c r="AG20" s="152" t="s">
        <v>223</v>
      </c>
      <c r="AH20" s="152"/>
      <c r="AI20" s="152"/>
      <c r="AJ20" s="152"/>
      <c r="AK20" s="152"/>
      <c r="AL20" s="152"/>
      <c r="AM20" s="152"/>
      <c r="AN20" s="152"/>
      <c r="AO20" s="152"/>
      <c r="AP20" s="152"/>
      <c r="AQ20" s="152"/>
      <c r="AR20" s="152"/>
      <c r="AS20" s="152"/>
      <c r="AT20" s="152"/>
      <c r="AU20" s="152"/>
      <c r="AV20" s="152"/>
      <c r="AW20" s="152"/>
      <c r="AX20" s="152"/>
      <c r="AY20" s="152"/>
      <c r="AZ20" s="152"/>
      <c r="BA20" s="191" t="str">
        <f>C20</f>
        <v>Náklady zhotovitele, které vzniknou v souvislosti s povinnostmi zhotovitele při předání a převzetí díla.</v>
      </c>
      <c r="BB20" s="152"/>
      <c r="BC20" s="152"/>
      <c r="BD20" s="152"/>
      <c r="BE20" s="152"/>
      <c r="BF20" s="152"/>
      <c r="BG20" s="152"/>
      <c r="BH20" s="152"/>
    </row>
    <row r="21" spans="1:60" outlineLevel="1" x14ac:dyDescent="0.2">
      <c r="A21" s="177">
        <v>7</v>
      </c>
      <c r="B21" s="178" t="s">
        <v>237</v>
      </c>
      <c r="C21" s="195" t="s">
        <v>238</v>
      </c>
      <c r="D21" s="179" t="s">
        <v>214</v>
      </c>
      <c r="E21" s="180">
        <v>1</v>
      </c>
      <c r="F21" s="181"/>
      <c r="G21" s="182">
        <f>ROUND(E21*F21,2)</f>
        <v>0</v>
      </c>
      <c r="H21" s="181"/>
      <c r="I21" s="182">
        <f>ROUND(E21*H21,2)</f>
        <v>0</v>
      </c>
      <c r="J21" s="181"/>
      <c r="K21" s="182">
        <f>ROUND(E21*J21,2)</f>
        <v>0</v>
      </c>
      <c r="L21" s="182">
        <v>21</v>
      </c>
      <c r="M21" s="182">
        <f>G21*(1+L21/100)</f>
        <v>0</v>
      </c>
      <c r="N21" s="182">
        <v>0</v>
      </c>
      <c r="O21" s="182">
        <f>ROUND(E21*N21,2)</f>
        <v>0</v>
      </c>
      <c r="P21" s="182">
        <v>0</v>
      </c>
      <c r="Q21" s="182">
        <f>ROUND(E21*P21,2)</f>
        <v>0</v>
      </c>
      <c r="R21" s="182"/>
      <c r="S21" s="182" t="s">
        <v>215</v>
      </c>
      <c r="T21" s="182" t="s">
        <v>232</v>
      </c>
      <c r="U21" s="182">
        <v>0</v>
      </c>
      <c r="V21" s="182">
        <f>ROUND(E21*U21,2)</f>
        <v>0</v>
      </c>
      <c r="W21" s="182"/>
      <c r="X21" s="183" t="s">
        <v>217</v>
      </c>
      <c r="Y21" s="152"/>
      <c r="Z21" s="152"/>
      <c r="AA21" s="152"/>
      <c r="AB21" s="152"/>
      <c r="AC21" s="152"/>
      <c r="AD21" s="152"/>
      <c r="AE21" s="152"/>
      <c r="AF21" s="152"/>
      <c r="AG21" s="152" t="s">
        <v>218</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ht="22.5" outlineLevel="1" x14ac:dyDescent="0.2">
      <c r="A22" s="159"/>
      <c r="B22" s="160"/>
      <c r="C22" s="253" t="s">
        <v>239</v>
      </c>
      <c r="D22" s="254"/>
      <c r="E22" s="254"/>
      <c r="F22" s="254"/>
      <c r="G22" s="254"/>
      <c r="H22" s="162"/>
      <c r="I22" s="162"/>
      <c r="J22" s="162"/>
      <c r="K22" s="162"/>
      <c r="L22" s="162"/>
      <c r="M22" s="162"/>
      <c r="N22" s="162"/>
      <c r="O22" s="162"/>
      <c r="P22" s="162"/>
      <c r="Q22" s="162"/>
      <c r="R22" s="162"/>
      <c r="S22" s="162"/>
      <c r="T22" s="162"/>
      <c r="U22" s="162"/>
      <c r="V22" s="162"/>
      <c r="W22" s="162"/>
      <c r="X22" s="162"/>
      <c r="Y22" s="152"/>
      <c r="Z22" s="152"/>
      <c r="AA22" s="152"/>
      <c r="AB22" s="152"/>
      <c r="AC22" s="152"/>
      <c r="AD22" s="152"/>
      <c r="AE22" s="152"/>
      <c r="AF22" s="152"/>
      <c r="AG22" s="152" t="s">
        <v>223</v>
      </c>
      <c r="AH22" s="152"/>
      <c r="AI22" s="152"/>
      <c r="AJ22" s="152"/>
      <c r="AK22" s="152"/>
      <c r="AL22" s="152"/>
      <c r="AM22" s="152"/>
      <c r="AN22" s="152"/>
      <c r="AO22" s="152"/>
      <c r="AP22" s="152"/>
      <c r="AQ22" s="152"/>
      <c r="AR22" s="152"/>
      <c r="AS22" s="152"/>
      <c r="AT22" s="152"/>
      <c r="AU22" s="152"/>
      <c r="AV22" s="152"/>
      <c r="AW22" s="152"/>
      <c r="AX22" s="152"/>
      <c r="AY22" s="152"/>
      <c r="AZ22" s="152"/>
      <c r="BA22" s="191" t="str">
        <f>C22</f>
        <v>Náklady na vyhotovení dokumentace skutečného provedení stavby a její předání objednateli v požadované formě a požadovaném počtu.</v>
      </c>
      <c r="BB22" s="152"/>
      <c r="BC22" s="152"/>
      <c r="BD22" s="152"/>
      <c r="BE22" s="152"/>
      <c r="BF22" s="152"/>
      <c r="BG22" s="152"/>
      <c r="BH22" s="152"/>
    </row>
    <row r="23" spans="1:60" outlineLevel="1" x14ac:dyDescent="0.2">
      <c r="A23" s="177">
        <v>8</v>
      </c>
      <c r="B23" s="178" t="s">
        <v>240</v>
      </c>
      <c r="C23" s="195" t="s">
        <v>241</v>
      </c>
      <c r="D23" s="179" t="s">
        <v>214</v>
      </c>
      <c r="E23" s="180">
        <v>1</v>
      </c>
      <c r="F23" s="181"/>
      <c r="G23" s="182">
        <f>ROUND(E23*F23,2)</f>
        <v>0</v>
      </c>
      <c r="H23" s="181"/>
      <c r="I23" s="182">
        <f>ROUND(E23*H23,2)</f>
        <v>0</v>
      </c>
      <c r="J23" s="181"/>
      <c r="K23" s="182">
        <f>ROUND(E23*J23,2)</f>
        <v>0</v>
      </c>
      <c r="L23" s="182">
        <v>21</v>
      </c>
      <c r="M23" s="182">
        <f>G23*(1+L23/100)</f>
        <v>0</v>
      </c>
      <c r="N23" s="182">
        <v>0</v>
      </c>
      <c r="O23" s="182">
        <f>ROUND(E23*N23,2)</f>
        <v>0</v>
      </c>
      <c r="P23" s="182">
        <v>0</v>
      </c>
      <c r="Q23" s="182">
        <f>ROUND(E23*P23,2)</f>
        <v>0</v>
      </c>
      <c r="R23" s="182"/>
      <c r="S23" s="182" t="s">
        <v>215</v>
      </c>
      <c r="T23" s="182" t="s">
        <v>232</v>
      </c>
      <c r="U23" s="182">
        <v>0</v>
      </c>
      <c r="V23" s="182">
        <f>ROUND(E23*U23,2)</f>
        <v>0</v>
      </c>
      <c r="W23" s="182"/>
      <c r="X23" s="183" t="s">
        <v>217</v>
      </c>
      <c r="Y23" s="152"/>
      <c r="Z23" s="152"/>
      <c r="AA23" s="152"/>
      <c r="AB23" s="152"/>
      <c r="AC23" s="152"/>
      <c r="AD23" s="152"/>
      <c r="AE23" s="152"/>
      <c r="AF23" s="152"/>
      <c r="AG23" s="152" t="s">
        <v>218</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ht="22.5" outlineLevel="1" x14ac:dyDescent="0.2">
      <c r="A24" s="159"/>
      <c r="B24" s="160"/>
      <c r="C24" s="253" t="s">
        <v>242</v>
      </c>
      <c r="D24" s="254"/>
      <c r="E24" s="254"/>
      <c r="F24" s="254"/>
      <c r="G24" s="254"/>
      <c r="H24" s="162"/>
      <c r="I24" s="162"/>
      <c r="J24" s="162"/>
      <c r="K24" s="162"/>
      <c r="L24" s="162"/>
      <c r="M24" s="162"/>
      <c r="N24" s="162"/>
      <c r="O24" s="162"/>
      <c r="P24" s="162"/>
      <c r="Q24" s="162"/>
      <c r="R24" s="162"/>
      <c r="S24" s="162"/>
      <c r="T24" s="162"/>
      <c r="U24" s="162"/>
      <c r="V24" s="162"/>
      <c r="W24" s="162"/>
      <c r="X24" s="162"/>
      <c r="Y24" s="152"/>
      <c r="Z24" s="152"/>
      <c r="AA24" s="152"/>
      <c r="AB24" s="152"/>
      <c r="AC24" s="152"/>
      <c r="AD24" s="152"/>
      <c r="AE24" s="152"/>
      <c r="AF24" s="152"/>
      <c r="AG24" s="152" t="s">
        <v>223</v>
      </c>
      <c r="AH24" s="152"/>
      <c r="AI24" s="152"/>
      <c r="AJ24" s="152"/>
      <c r="AK24" s="152"/>
      <c r="AL24" s="152"/>
      <c r="AM24" s="152"/>
      <c r="AN24" s="152"/>
      <c r="AO24" s="152"/>
      <c r="AP24" s="152"/>
      <c r="AQ24" s="152"/>
      <c r="AR24" s="152"/>
      <c r="AS24" s="152"/>
      <c r="AT24" s="152"/>
      <c r="AU24" s="152"/>
      <c r="AV24" s="152"/>
      <c r="AW24" s="152"/>
      <c r="AX24" s="152"/>
      <c r="AY24" s="152"/>
      <c r="AZ24" s="152"/>
      <c r="BA24" s="191" t="str">
        <f>C24</f>
        <v>Náklady spojené s povinnou publicitou, pokud ji objednatel požaduje. Zahrnuje zejména náklady na propagační a informační billboardy, tabule, internetovou propagaci, tiskoviny apod.</v>
      </c>
      <c r="BB24" s="152"/>
      <c r="BC24" s="152"/>
      <c r="BD24" s="152"/>
      <c r="BE24" s="152"/>
      <c r="BF24" s="152"/>
      <c r="BG24" s="152"/>
      <c r="BH24" s="152"/>
    </row>
    <row r="25" spans="1:60" x14ac:dyDescent="0.2">
      <c r="A25" s="5"/>
      <c r="B25" s="6"/>
      <c r="C25" s="196"/>
      <c r="D25" s="8"/>
      <c r="E25" s="5"/>
      <c r="F25" s="5"/>
      <c r="G25" s="5"/>
      <c r="H25" s="5"/>
      <c r="I25" s="5"/>
      <c r="J25" s="5"/>
      <c r="K25" s="5"/>
      <c r="L25" s="5"/>
      <c r="M25" s="5"/>
      <c r="N25" s="5"/>
      <c r="O25" s="5"/>
      <c r="P25" s="5"/>
      <c r="Q25" s="5"/>
      <c r="R25" s="5"/>
      <c r="S25" s="5"/>
      <c r="T25" s="5"/>
      <c r="U25" s="5"/>
      <c r="V25" s="5"/>
      <c r="W25" s="5"/>
      <c r="X25" s="5"/>
      <c r="AE25">
        <v>15</v>
      </c>
      <c r="AF25">
        <v>21</v>
      </c>
    </row>
    <row r="26" spans="1:60" x14ac:dyDescent="0.2">
      <c r="A26" s="155"/>
      <c r="B26" s="156" t="s">
        <v>31</v>
      </c>
      <c r="C26" s="197"/>
      <c r="D26" s="157"/>
      <c r="E26" s="158"/>
      <c r="F26" s="158"/>
      <c r="G26" s="192">
        <f>G8+G16</f>
        <v>0</v>
      </c>
      <c r="H26" s="5"/>
      <c r="I26" s="5"/>
      <c r="J26" s="5"/>
      <c r="K26" s="5"/>
      <c r="L26" s="5"/>
      <c r="M26" s="5"/>
      <c r="N26" s="5"/>
      <c r="O26" s="5"/>
      <c r="P26" s="5"/>
      <c r="Q26" s="5"/>
      <c r="R26" s="5"/>
      <c r="S26" s="5"/>
      <c r="T26" s="5"/>
      <c r="U26" s="5"/>
      <c r="V26" s="5"/>
      <c r="W26" s="5"/>
      <c r="X26" s="5"/>
      <c r="AE26">
        <f>SUMIF(L7:L24,AE25,G7:G24)</f>
        <v>0</v>
      </c>
      <c r="AF26">
        <f>SUMIF(L7:L24,AF25,G7:G24)</f>
        <v>0</v>
      </c>
      <c r="AG26" t="s">
        <v>243</v>
      </c>
    </row>
    <row r="27" spans="1:60" x14ac:dyDescent="0.2">
      <c r="A27" s="5"/>
      <c r="B27" s="6"/>
      <c r="C27" s="196"/>
      <c r="D27" s="8"/>
      <c r="E27" s="5"/>
      <c r="F27" s="5"/>
      <c r="G27" s="5"/>
      <c r="H27" s="5"/>
      <c r="I27" s="5"/>
      <c r="J27" s="5"/>
      <c r="K27" s="5"/>
      <c r="L27" s="5"/>
      <c r="M27" s="5"/>
      <c r="N27" s="5"/>
      <c r="O27" s="5"/>
      <c r="P27" s="5"/>
      <c r="Q27" s="5"/>
      <c r="R27" s="5"/>
      <c r="S27" s="5"/>
      <c r="T27" s="5"/>
      <c r="U27" s="5"/>
      <c r="V27" s="5"/>
      <c r="W27" s="5"/>
      <c r="X27" s="5"/>
    </row>
    <row r="28" spans="1:60" x14ac:dyDescent="0.2">
      <c r="A28" s="5"/>
      <c r="B28" s="6"/>
      <c r="C28" s="196"/>
      <c r="D28" s="8"/>
      <c r="E28" s="5"/>
      <c r="F28" s="5"/>
      <c r="G28" s="5"/>
      <c r="H28" s="5"/>
      <c r="I28" s="5"/>
      <c r="J28" s="5"/>
      <c r="K28" s="5"/>
      <c r="L28" s="5"/>
      <c r="M28" s="5"/>
      <c r="N28" s="5"/>
      <c r="O28" s="5"/>
      <c r="P28" s="5"/>
      <c r="Q28" s="5"/>
      <c r="R28" s="5"/>
      <c r="S28" s="5"/>
      <c r="T28" s="5"/>
      <c r="U28" s="5"/>
      <c r="V28" s="5"/>
      <c r="W28" s="5"/>
      <c r="X28" s="5"/>
    </row>
    <row r="29" spans="1:60" x14ac:dyDescent="0.2">
      <c r="A29" s="262" t="s">
        <v>244</v>
      </c>
      <c r="B29" s="262"/>
      <c r="C29" s="263"/>
      <c r="D29" s="8"/>
      <c r="E29" s="5"/>
      <c r="F29" s="5"/>
      <c r="G29" s="5"/>
      <c r="H29" s="5"/>
      <c r="I29" s="5"/>
      <c r="J29" s="5"/>
      <c r="K29" s="5"/>
      <c r="L29" s="5"/>
      <c r="M29" s="5"/>
      <c r="N29" s="5"/>
      <c r="O29" s="5"/>
      <c r="P29" s="5"/>
      <c r="Q29" s="5"/>
      <c r="R29" s="5"/>
      <c r="S29" s="5"/>
      <c r="T29" s="5"/>
      <c r="U29" s="5"/>
      <c r="V29" s="5"/>
      <c r="W29" s="5"/>
      <c r="X29" s="5"/>
    </row>
    <row r="30" spans="1:60" x14ac:dyDescent="0.2">
      <c r="A30" s="264"/>
      <c r="B30" s="265"/>
      <c r="C30" s="266"/>
      <c r="D30" s="265"/>
      <c r="E30" s="265"/>
      <c r="F30" s="265"/>
      <c r="G30" s="267"/>
      <c r="H30" s="5"/>
      <c r="I30" s="5"/>
      <c r="J30" s="5"/>
      <c r="K30" s="5"/>
      <c r="L30" s="5"/>
      <c r="M30" s="5"/>
      <c r="N30" s="5"/>
      <c r="O30" s="5"/>
      <c r="P30" s="5"/>
      <c r="Q30" s="5"/>
      <c r="R30" s="5"/>
      <c r="S30" s="5"/>
      <c r="T30" s="5"/>
      <c r="U30" s="5"/>
      <c r="V30" s="5"/>
      <c r="W30" s="5"/>
      <c r="X30" s="5"/>
      <c r="AG30" t="s">
        <v>245</v>
      </c>
    </row>
    <row r="31" spans="1:60" x14ac:dyDescent="0.2">
      <c r="A31" s="268"/>
      <c r="B31" s="269"/>
      <c r="C31" s="270"/>
      <c r="D31" s="269"/>
      <c r="E31" s="269"/>
      <c r="F31" s="269"/>
      <c r="G31" s="271"/>
      <c r="H31" s="5"/>
      <c r="I31" s="5"/>
      <c r="J31" s="5"/>
      <c r="K31" s="5"/>
      <c r="L31" s="5"/>
      <c r="M31" s="5"/>
      <c r="N31" s="5"/>
      <c r="O31" s="5"/>
      <c r="P31" s="5"/>
      <c r="Q31" s="5"/>
      <c r="R31" s="5"/>
      <c r="S31" s="5"/>
      <c r="T31" s="5"/>
      <c r="U31" s="5"/>
      <c r="V31" s="5"/>
      <c r="W31" s="5"/>
      <c r="X31" s="5"/>
    </row>
    <row r="32" spans="1:60" x14ac:dyDescent="0.2">
      <c r="A32" s="268"/>
      <c r="B32" s="269"/>
      <c r="C32" s="270"/>
      <c r="D32" s="269"/>
      <c r="E32" s="269"/>
      <c r="F32" s="269"/>
      <c r="G32" s="271"/>
      <c r="H32" s="5"/>
      <c r="I32" s="5"/>
      <c r="J32" s="5"/>
      <c r="K32" s="5"/>
      <c r="L32" s="5"/>
      <c r="M32" s="5"/>
      <c r="N32" s="5"/>
      <c r="O32" s="5"/>
      <c r="P32" s="5"/>
      <c r="Q32" s="5"/>
      <c r="R32" s="5"/>
      <c r="S32" s="5"/>
      <c r="T32" s="5"/>
      <c r="U32" s="5"/>
      <c r="V32" s="5"/>
      <c r="W32" s="5"/>
      <c r="X32" s="5"/>
    </row>
    <row r="33" spans="1:33" x14ac:dyDescent="0.2">
      <c r="A33" s="268"/>
      <c r="B33" s="269"/>
      <c r="C33" s="270"/>
      <c r="D33" s="269"/>
      <c r="E33" s="269"/>
      <c r="F33" s="269"/>
      <c r="G33" s="271"/>
      <c r="H33" s="5"/>
      <c r="I33" s="5"/>
      <c r="J33" s="5"/>
      <c r="K33" s="5"/>
      <c r="L33" s="5"/>
      <c r="M33" s="5"/>
      <c r="N33" s="5"/>
      <c r="O33" s="5"/>
      <c r="P33" s="5"/>
      <c r="Q33" s="5"/>
      <c r="R33" s="5"/>
      <c r="S33" s="5"/>
      <c r="T33" s="5"/>
      <c r="U33" s="5"/>
      <c r="V33" s="5"/>
      <c r="W33" s="5"/>
      <c r="X33" s="5"/>
    </row>
    <row r="34" spans="1:33" x14ac:dyDescent="0.2">
      <c r="A34" s="272"/>
      <c r="B34" s="273"/>
      <c r="C34" s="274"/>
      <c r="D34" s="273"/>
      <c r="E34" s="273"/>
      <c r="F34" s="273"/>
      <c r="G34" s="275"/>
      <c r="H34" s="5"/>
      <c r="I34" s="5"/>
      <c r="J34" s="5"/>
      <c r="K34" s="5"/>
      <c r="L34" s="5"/>
      <c r="M34" s="5"/>
      <c r="N34" s="5"/>
      <c r="O34" s="5"/>
      <c r="P34" s="5"/>
      <c r="Q34" s="5"/>
      <c r="R34" s="5"/>
      <c r="S34" s="5"/>
      <c r="T34" s="5"/>
      <c r="U34" s="5"/>
      <c r="V34" s="5"/>
      <c r="W34" s="5"/>
      <c r="X34" s="5"/>
    </row>
    <row r="35" spans="1:33" x14ac:dyDescent="0.2">
      <c r="A35" s="5"/>
      <c r="B35" s="6"/>
      <c r="C35" s="196"/>
      <c r="D35" s="8"/>
      <c r="E35" s="5"/>
      <c r="F35" s="5"/>
      <c r="G35" s="5"/>
      <c r="H35" s="5"/>
      <c r="I35" s="5"/>
      <c r="J35" s="5"/>
      <c r="K35" s="5"/>
      <c r="L35" s="5"/>
      <c r="M35" s="5"/>
      <c r="N35" s="5"/>
      <c r="O35" s="5"/>
      <c r="P35" s="5"/>
      <c r="Q35" s="5"/>
      <c r="R35" s="5"/>
      <c r="S35" s="5"/>
      <c r="T35" s="5"/>
      <c r="U35" s="5"/>
      <c r="V35" s="5"/>
      <c r="W35" s="5"/>
      <c r="X35" s="5"/>
    </row>
    <row r="36" spans="1:33" x14ac:dyDescent="0.2">
      <c r="C36" s="198"/>
      <c r="D36" s="143"/>
      <c r="AG36" t="s">
        <v>246</v>
      </c>
    </row>
    <row r="37" spans="1:33" x14ac:dyDescent="0.2">
      <c r="D37" s="143"/>
    </row>
    <row r="38" spans="1:33" x14ac:dyDescent="0.2">
      <c r="D38" s="143"/>
    </row>
    <row r="39" spans="1:33" x14ac:dyDescent="0.2">
      <c r="D39" s="143"/>
    </row>
    <row r="40" spans="1:33" x14ac:dyDescent="0.2">
      <c r="D40" s="143"/>
    </row>
    <row r="41" spans="1:33" x14ac:dyDescent="0.2">
      <c r="D41" s="143"/>
    </row>
    <row r="42" spans="1:33" x14ac:dyDescent="0.2">
      <c r="D42" s="143"/>
    </row>
    <row r="43" spans="1:33" x14ac:dyDescent="0.2">
      <c r="D43" s="143"/>
    </row>
    <row r="44" spans="1:33" x14ac:dyDescent="0.2">
      <c r="D44" s="143"/>
    </row>
    <row r="45" spans="1:33" x14ac:dyDescent="0.2">
      <c r="D45" s="143"/>
    </row>
    <row r="46" spans="1:33" x14ac:dyDescent="0.2">
      <c r="D46" s="143"/>
    </row>
    <row r="47" spans="1:33" x14ac:dyDescent="0.2">
      <c r="D47" s="143"/>
    </row>
    <row r="48" spans="1:33" x14ac:dyDescent="0.2">
      <c r="D48" s="143"/>
    </row>
    <row r="49" spans="4:4" x14ac:dyDescent="0.2">
      <c r="D49" s="143"/>
    </row>
    <row r="50" spans="4:4" x14ac:dyDescent="0.2">
      <c r="D50" s="143"/>
    </row>
    <row r="51" spans="4:4" x14ac:dyDescent="0.2">
      <c r="D51" s="143"/>
    </row>
    <row r="52" spans="4:4" x14ac:dyDescent="0.2">
      <c r="D52" s="143"/>
    </row>
    <row r="53" spans="4:4" x14ac:dyDescent="0.2">
      <c r="D53" s="143"/>
    </row>
    <row r="54" spans="4:4" x14ac:dyDescent="0.2">
      <c r="D54" s="143"/>
    </row>
    <row r="55" spans="4:4" x14ac:dyDescent="0.2">
      <c r="D55" s="143"/>
    </row>
    <row r="56" spans="4:4" x14ac:dyDescent="0.2">
      <c r="D56" s="143"/>
    </row>
    <row r="57" spans="4:4" x14ac:dyDescent="0.2">
      <c r="D57" s="143"/>
    </row>
    <row r="58" spans="4:4" x14ac:dyDescent="0.2">
      <c r="D58" s="143"/>
    </row>
    <row r="59" spans="4:4" x14ac:dyDescent="0.2">
      <c r="D59" s="143"/>
    </row>
    <row r="60" spans="4:4" x14ac:dyDescent="0.2">
      <c r="D60" s="143"/>
    </row>
    <row r="61" spans="4:4" x14ac:dyDescent="0.2">
      <c r="D61" s="143"/>
    </row>
    <row r="62" spans="4:4" x14ac:dyDescent="0.2">
      <c r="D62" s="143"/>
    </row>
    <row r="63" spans="4:4" x14ac:dyDescent="0.2">
      <c r="D63" s="143"/>
    </row>
    <row r="64" spans="4:4" x14ac:dyDescent="0.2">
      <c r="D64" s="143"/>
    </row>
    <row r="65" spans="4:4" x14ac:dyDescent="0.2">
      <c r="D65" s="143"/>
    </row>
    <row r="66" spans="4:4" x14ac:dyDescent="0.2">
      <c r="D66" s="143"/>
    </row>
    <row r="67" spans="4:4" x14ac:dyDescent="0.2">
      <c r="D67" s="143"/>
    </row>
    <row r="68" spans="4:4" x14ac:dyDescent="0.2">
      <c r="D68" s="143"/>
    </row>
    <row r="69" spans="4:4" x14ac:dyDescent="0.2">
      <c r="D69" s="143"/>
    </row>
    <row r="70" spans="4:4" x14ac:dyDescent="0.2">
      <c r="D70" s="143"/>
    </row>
    <row r="71" spans="4:4" x14ac:dyDescent="0.2">
      <c r="D71" s="143"/>
    </row>
    <row r="72" spans="4:4" x14ac:dyDescent="0.2">
      <c r="D72" s="143"/>
    </row>
    <row r="73" spans="4:4" x14ac:dyDescent="0.2">
      <c r="D73" s="143"/>
    </row>
    <row r="74" spans="4:4" x14ac:dyDescent="0.2">
      <c r="D74" s="143"/>
    </row>
    <row r="75" spans="4:4" x14ac:dyDescent="0.2">
      <c r="D75" s="143"/>
    </row>
    <row r="76" spans="4:4" x14ac:dyDescent="0.2">
      <c r="D76" s="143"/>
    </row>
    <row r="77" spans="4:4" x14ac:dyDescent="0.2">
      <c r="D77" s="143"/>
    </row>
    <row r="78" spans="4:4" x14ac:dyDescent="0.2">
      <c r="D78" s="143"/>
    </row>
    <row r="79" spans="4:4" x14ac:dyDescent="0.2">
      <c r="D79" s="143"/>
    </row>
    <row r="80" spans="4:4"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password="C71F" sheet="1"/>
  <mergeCells count="13">
    <mergeCell ref="A29:C29"/>
    <mergeCell ref="A30:G34"/>
    <mergeCell ref="C11:G11"/>
    <mergeCell ref="C13:G13"/>
    <mergeCell ref="C15:G15"/>
    <mergeCell ref="C18:G18"/>
    <mergeCell ref="C20:G20"/>
    <mergeCell ref="C22:G22"/>
    <mergeCell ref="C24:G24"/>
    <mergeCell ref="A1:G1"/>
    <mergeCell ref="C2:G2"/>
    <mergeCell ref="C3:G3"/>
    <mergeCell ref="C4:G4"/>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90" customWidth="1"/>
    <col min="3" max="3" width="38.28515625" style="90"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3" width="0" hidden="1" customWidth="1"/>
    <col min="24" max="24" width="15.7109375" customWidth="1"/>
    <col min="29" max="29" width="0" hidden="1" customWidth="1"/>
    <col min="31" max="41" width="0" hidden="1" customWidth="1"/>
    <col min="53" max="53" width="73.7109375" customWidth="1"/>
  </cols>
  <sheetData>
    <row r="1" spans="1:60" ht="15.75" customHeight="1" x14ac:dyDescent="0.25">
      <c r="A1" s="255" t="s">
        <v>7</v>
      </c>
      <c r="B1" s="255"/>
      <c r="C1" s="255"/>
      <c r="D1" s="255"/>
      <c r="E1" s="255"/>
      <c r="F1" s="255"/>
      <c r="G1" s="255"/>
      <c r="AG1" t="s">
        <v>184</v>
      </c>
    </row>
    <row r="2" spans="1:60" ht="24.95" customHeight="1" x14ac:dyDescent="0.2">
      <c r="A2" s="144" t="s">
        <v>8</v>
      </c>
      <c r="B2" s="72" t="s">
        <v>44</v>
      </c>
      <c r="C2" s="256" t="s">
        <v>45</v>
      </c>
      <c r="D2" s="257"/>
      <c r="E2" s="257"/>
      <c r="F2" s="257"/>
      <c r="G2" s="258"/>
      <c r="AG2" t="s">
        <v>185</v>
      </c>
    </row>
    <row r="3" spans="1:60" ht="24.95" customHeight="1" x14ac:dyDescent="0.2">
      <c r="A3" s="144" t="s">
        <v>9</v>
      </c>
      <c r="B3" s="72" t="s">
        <v>63</v>
      </c>
      <c r="C3" s="256" t="s">
        <v>64</v>
      </c>
      <c r="D3" s="257"/>
      <c r="E3" s="257"/>
      <c r="F3" s="257"/>
      <c r="G3" s="258"/>
      <c r="AC3" s="90" t="s">
        <v>185</v>
      </c>
      <c r="AG3" t="s">
        <v>187</v>
      </c>
    </row>
    <row r="4" spans="1:60" ht="24.95" customHeight="1" x14ac:dyDescent="0.2">
      <c r="A4" s="145" t="s">
        <v>10</v>
      </c>
      <c r="B4" s="146" t="s">
        <v>65</v>
      </c>
      <c r="C4" s="259" t="s">
        <v>62</v>
      </c>
      <c r="D4" s="260"/>
      <c r="E4" s="260"/>
      <c r="F4" s="260"/>
      <c r="G4" s="261"/>
      <c r="AG4" t="s">
        <v>188</v>
      </c>
    </row>
    <row r="5" spans="1:60" x14ac:dyDescent="0.2">
      <c r="D5" s="143"/>
    </row>
    <row r="6" spans="1:60" ht="38.25" x14ac:dyDescent="0.2">
      <c r="A6" s="148" t="s">
        <v>189</v>
      </c>
      <c r="B6" s="150" t="s">
        <v>190</v>
      </c>
      <c r="C6" s="150" t="s">
        <v>191</v>
      </c>
      <c r="D6" s="149" t="s">
        <v>192</v>
      </c>
      <c r="E6" s="148" t="s">
        <v>193</v>
      </c>
      <c r="F6" s="147" t="s">
        <v>194</v>
      </c>
      <c r="G6" s="148" t="s">
        <v>31</v>
      </c>
      <c r="H6" s="151" t="s">
        <v>32</v>
      </c>
      <c r="I6" s="151" t="s">
        <v>195</v>
      </c>
      <c r="J6" s="151" t="s">
        <v>33</v>
      </c>
      <c r="K6" s="151" t="s">
        <v>196</v>
      </c>
      <c r="L6" s="151" t="s">
        <v>197</v>
      </c>
      <c r="M6" s="151" t="s">
        <v>198</v>
      </c>
      <c r="N6" s="151" t="s">
        <v>199</v>
      </c>
      <c r="O6" s="151" t="s">
        <v>200</v>
      </c>
      <c r="P6" s="151" t="s">
        <v>201</v>
      </c>
      <c r="Q6" s="151" t="s">
        <v>202</v>
      </c>
      <c r="R6" s="151" t="s">
        <v>203</v>
      </c>
      <c r="S6" s="151" t="s">
        <v>204</v>
      </c>
      <c r="T6" s="151" t="s">
        <v>205</v>
      </c>
      <c r="U6" s="151" t="s">
        <v>206</v>
      </c>
      <c r="V6" s="151" t="s">
        <v>207</v>
      </c>
      <c r="W6" s="151" t="s">
        <v>208</v>
      </c>
      <c r="X6" s="151" t="s">
        <v>209</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c r="X7" s="154"/>
    </row>
    <row r="8" spans="1:60" x14ac:dyDescent="0.2">
      <c r="A8" s="167" t="s">
        <v>210</v>
      </c>
      <c r="B8" s="168" t="s">
        <v>124</v>
      </c>
      <c r="C8" s="193" t="s">
        <v>125</v>
      </c>
      <c r="D8" s="169"/>
      <c r="E8" s="170"/>
      <c r="F8" s="171"/>
      <c r="G8" s="171">
        <f>SUMIF(AG9:AG11,"&lt;&gt;NOR",G9:G11)</f>
        <v>0</v>
      </c>
      <c r="H8" s="171"/>
      <c r="I8" s="171">
        <f>SUM(I9:I11)</f>
        <v>0</v>
      </c>
      <c r="J8" s="171"/>
      <c r="K8" s="171">
        <f>SUM(K9:K11)</f>
        <v>0</v>
      </c>
      <c r="L8" s="171"/>
      <c r="M8" s="171">
        <f>SUM(M9:M11)</f>
        <v>0</v>
      </c>
      <c r="N8" s="171"/>
      <c r="O8" s="171">
        <f>SUM(O9:O11)</f>
        <v>8.1300000000000008</v>
      </c>
      <c r="P8" s="171"/>
      <c r="Q8" s="171">
        <f>SUM(Q9:Q11)</f>
        <v>0</v>
      </c>
      <c r="R8" s="171"/>
      <c r="S8" s="171"/>
      <c r="T8" s="171"/>
      <c r="U8" s="171"/>
      <c r="V8" s="171">
        <f>SUM(V9:V11)</f>
        <v>43.95</v>
      </c>
      <c r="W8" s="171"/>
      <c r="X8" s="172"/>
      <c r="AG8" t="s">
        <v>211</v>
      </c>
    </row>
    <row r="9" spans="1:60" outlineLevel="1" x14ac:dyDescent="0.2">
      <c r="A9" s="184">
        <v>1</v>
      </c>
      <c r="B9" s="185" t="s">
        <v>247</v>
      </c>
      <c r="C9" s="194" t="s">
        <v>248</v>
      </c>
      <c r="D9" s="186" t="s">
        <v>249</v>
      </c>
      <c r="E9" s="187">
        <v>3.2</v>
      </c>
      <c r="F9" s="188"/>
      <c r="G9" s="189">
        <f>ROUND(E9*F9,2)</f>
        <v>0</v>
      </c>
      <c r="H9" s="188"/>
      <c r="I9" s="189">
        <f>ROUND(E9*H9,2)</f>
        <v>0</v>
      </c>
      <c r="J9" s="188"/>
      <c r="K9" s="189">
        <f>ROUND(E9*J9,2)</f>
        <v>0</v>
      </c>
      <c r="L9" s="189">
        <v>21</v>
      </c>
      <c r="M9" s="189">
        <f>G9*(1+L9/100)</f>
        <v>0</v>
      </c>
      <c r="N9" s="189">
        <v>0.58069999999999999</v>
      </c>
      <c r="O9" s="189">
        <f>ROUND(E9*N9,2)</f>
        <v>1.86</v>
      </c>
      <c r="P9" s="189">
        <v>0</v>
      </c>
      <c r="Q9" s="189">
        <f>ROUND(E9*P9,2)</f>
        <v>0</v>
      </c>
      <c r="R9" s="189"/>
      <c r="S9" s="189" t="s">
        <v>215</v>
      </c>
      <c r="T9" s="189" t="s">
        <v>215</v>
      </c>
      <c r="U9" s="189">
        <v>6.1074200000000003</v>
      </c>
      <c r="V9" s="189">
        <f>ROUND(E9*U9,2)</f>
        <v>19.54</v>
      </c>
      <c r="W9" s="189"/>
      <c r="X9" s="190" t="s">
        <v>250</v>
      </c>
      <c r="Y9" s="152"/>
      <c r="Z9" s="152"/>
      <c r="AA9" s="152"/>
      <c r="AB9" s="152"/>
      <c r="AC9" s="152"/>
      <c r="AD9" s="152"/>
      <c r="AE9" s="152"/>
      <c r="AF9" s="152"/>
      <c r="AG9" s="152" t="s">
        <v>251</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4">
        <v>2</v>
      </c>
      <c r="B10" s="185" t="s">
        <v>252</v>
      </c>
      <c r="C10" s="194" t="s">
        <v>253</v>
      </c>
      <c r="D10" s="186" t="s">
        <v>254</v>
      </c>
      <c r="E10" s="187">
        <v>16.32</v>
      </c>
      <c r="F10" s="188"/>
      <c r="G10" s="189">
        <f>ROUND(E10*F10,2)</f>
        <v>0</v>
      </c>
      <c r="H10" s="188"/>
      <c r="I10" s="189">
        <f>ROUND(E10*H10,2)</f>
        <v>0</v>
      </c>
      <c r="J10" s="188"/>
      <c r="K10" s="189">
        <f>ROUND(E10*J10,2)</f>
        <v>0</v>
      </c>
      <c r="L10" s="189">
        <v>21</v>
      </c>
      <c r="M10" s="189">
        <f>G10*(1+L10/100)</f>
        <v>0</v>
      </c>
      <c r="N10" s="189">
        <v>0.28866000000000003</v>
      </c>
      <c r="O10" s="189">
        <f>ROUND(E10*N10,2)</f>
        <v>4.71</v>
      </c>
      <c r="P10" s="189">
        <v>0</v>
      </c>
      <c r="Q10" s="189">
        <f>ROUND(E10*P10,2)</f>
        <v>0</v>
      </c>
      <c r="R10" s="189"/>
      <c r="S10" s="189" t="s">
        <v>215</v>
      </c>
      <c r="T10" s="189" t="s">
        <v>215</v>
      </c>
      <c r="U10" s="189">
        <v>0.90749999999999997</v>
      </c>
      <c r="V10" s="189">
        <f>ROUND(E10*U10,2)</f>
        <v>14.81</v>
      </c>
      <c r="W10" s="189"/>
      <c r="X10" s="190" t="s">
        <v>250</v>
      </c>
      <c r="Y10" s="152"/>
      <c r="Z10" s="152"/>
      <c r="AA10" s="152"/>
      <c r="AB10" s="152"/>
      <c r="AC10" s="152"/>
      <c r="AD10" s="152"/>
      <c r="AE10" s="152"/>
      <c r="AF10" s="152"/>
      <c r="AG10" s="152" t="s">
        <v>251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84">
        <v>3</v>
      </c>
      <c r="B11" s="185" t="s">
        <v>255</v>
      </c>
      <c r="C11" s="194" t="s">
        <v>256</v>
      </c>
      <c r="D11" s="186" t="s">
        <v>254</v>
      </c>
      <c r="E11" s="187">
        <v>20.027560000000001</v>
      </c>
      <c r="F11" s="188"/>
      <c r="G11" s="189">
        <f>ROUND(E11*F11,2)</f>
        <v>0</v>
      </c>
      <c r="H11" s="188"/>
      <c r="I11" s="189">
        <f>ROUND(E11*H11,2)</f>
        <v>0</v>
      </c>
      <c r="J11" s="188"/>
      <c r="K11" s="189">
        <f>ROUND(E11*J11,2)</f>
        <v>0</v>
      </c>
      <c r="L11" s="189">
        <v>21</v>
      </c>
      <c r="M11" s="189">
        <f>G11*(1+L11/100)</f>
        <v>0</v>
      </c>
      <c r="N11" s="189">
        <v>7.782E-2</v>
      </c>
      <c r="O11" s="189">
        <f>ROUND(E11*N11,2)</f>
        <v>1.56</v>
      </c>
      <c r="P11" s="189">
        <v>0</v>
      </c>
      <c r="Q11" s="189">
        <f>ROUND(E11*P11,2)</f>
        <v>0</v>
      </c>
      <c r="R11" s="189"/>
      <c r="S11" s="189" t="s">
        <v>215</v>
      </c>
      <c r="T11" s="189" t="s">
        <v>215</v>
      </c>
      <c r="U11" s="189">
        <v>0.47927999999999998</v>
      </c>
      <c r="V11" s="189">
        <f>ROUND(E11*U11,2)</f>
        <v>9.6</v>
      </c>
      <c r="W11" s="189"/>
      <c r="X11" s="190" t="s">
        <v>250</v>
      </c>
      <c r="Y11" s="152"/>
      <c r="Z11" s="152"/>
      <c r="AA11" s="152"/>
      <c r="AB11" s="152"/>
      <c r="AC11" s="152"/>
      <c r="AD11" s="152"/>
      <c r="AE11" s="152"/>
      <c r="AF11" s="152"/>
      <c r="AG11" s="152" t="s">
        <v>251</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x14ac:dyDescent="0.2">
      <c r="A12" s="167" t="s">
        <v>210</v>
      </c>
      <c r="B12" s="168" t="s">
        <v>126</v>
      </c>
      <c r="C12" s="193" t="s">
        <v>127</v>
      </c>
      <c r="D12" s="169"/>
      <c r="E12" s="170"/>
      <c r="F12" s="171"/>
      <c r="G12" s="171">
        <f>SUMIF(AG13:AG18,"&lt;&gt;NOR",G13:G18)</f>
        <v>0</v>
      </c>
      <c r="H12" s="171"/>
      <c r="I12" s="171">
        <f>SUM(I13:I18)</f>
        <v>0</v>
      </c>
      <c r="J12" s="171"/>
      <c r="K12" s="171">
        <f>SUM(K13:K18)</f>
        <v>0</v>
      </c>
      <c r="L12" s="171"/>
      <c r="M12" s="171">
        <f>SUM(M13:M18)</f>
        <v>0</v>
      </c>
      <c r="N12" s="171"/>
      <c r="O12" s="171">
        <f>SUM(O13:O18)</f>
        <v>0.72</v>
      </c>
      <c r="P12" s="171"/>
      <c r="Q12" s="171">
        <f>SUM(Q13:Q18)</f>
        <v>0</v>
      </c>
      <c r="R12" s="171"/>
      <c r="S12" s="171"/>
      <c r="T12" s="171"/>
      <c r="U12" s="171"/>
      <c r="V12" s="171">
        <f>SUM(V13:V18)</f>
        <v>5.93</v>
      </c>
      <c r="W12" s="171"/>
      <c r="X12" s="172"/>
      <c r="AG12" t="s">
        <v>211</v>
      </c>
    </row>
    <row r="13" spans="1:60" ht="22.5" outlineLevel="1" x14ac:dyDescent="0.2">
      <c r="A13" s="184">
        <v>4</v>
      </c>
      <c r="B13" s="185" t="s">
        <v>257</v>
      </c>
      <c r="C13" s="194" t="s">
        <v>258</v>
      </c>
      <c r="D13" s="186" t="s">
        <v>259</v>
      </c>
      <c r="E13" s="187">
        <v>1</v>
      </c>
      <c r="F13" s="188"/>
      <c r="G13" s="189">
        <f t="shared" ref="G13:G18" si="0">ROUND(E13*F13,2)</f>
        <v>0</v>
      </c>
      <c r="H13" s="188"/>
      <c r="I13" s="189">
        <f t="shared" ref="I13:I18" si="1">ROUND(E13*H13,2)</f>
        <v>0</v>
      </c>
      <c r="J13" s="188"/>
      <c r="K13" s="189">
        <f t="shared" ref="K13:K18" si="2">ROUND(E13*J13,2)</f>
        <v>0</v>
      </c>
      <c r="L13" s="189">
        <v>21</v>
      </c>
      <c r="M13" s="189">
        <f t="shared" ref="M13:M18" si="3">G13*(1+L13/100)</f>
        <v>0</v>
      </c>
      <c r="N13" s="189">
        <v>3.637E-2</v>
      </c>
      <c r="O13" s="189">
        <f t="shared" ref="O13:O18" si="4">ROUND(E13*N13,2)</f>
        <v>0.04</v>
      </c>
      <c r="P13" s="189">
        <v>0</v>
      </c>
      <c r="Q13" s="189">
        <f t="shared" ref="Q13:Q18" si="5">ROUND(E13*P13,2)</f>
        <v>0</v>
      </c>
      <c r="R13" s="189"/>
      <c r="S13" s="189" t="s">
        <v>215</v>
      </c>
      <c r="T13" s="189" t="s">
        <v>215</v>
      </c>
      <c r="U13" s="189">
        <v>0.245</v>
      </c>
      <c r="V13" s="189">
        <f t="shared" ref="V13:V18" si="6">ROUND(E13*U13,2)</f>
        <v>0.25</v>
      </c>
      <c r="W13" s="189"/>
      <c r="X13" s="190" t="s">
        <v>250</v>
      </c>
      <c r="Y13" s="152"/>
      <c r="Z13" s="152"/>
      <c r="AA13" s="152"/>
      <c r="AB13" s="152"/>
      <c r="AC13" s="152"/>
      <c r="AD13" s="152"/>
      <c r="AE13" s="152"/>
      <c r="AF13" s="152"/>
      <c r="AG13" s="152" t="s">
        <v>251</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ht="22.5" outlineLevel="1" x14ac:dyDescent="0.2">
      <c r="A14" s="184">
        <v>5</v>
      </c>
      <c r="B14" s="185" t="s">
        <v>260</v>
      </c>
      <c r="C14" s="194" t="s">
        <v>261</v>
      </c>
      <c r="D14" s="186" t="s">
        <v>259</v>
      </c>
      <c r="E14" s="187">
        <v>1</v>
      </c>
      <c r="F14" s="188"/>
      <c r="G14" s="189">
        <f t="shared" si="0"/>
        <v>0</v>
      </c>
      <c r="H14" s="188"/>
      <c r="I14" s="189">
        <f t="shared" si="1"/>
        <v>0</v>
      </c>
      <c r="J14" s="188"/>
      <c r="K14" s="189">
        <f t="shared" si="2"/>
        <v>0</v>
      </c>
      <c r="L14" s="189">
        <v>21</v>
      </c>
      <c r="M14" s="189">
        <f t="shared" si="3"/>
        <v>0</v>
      </c>
      <c r="N14" s="189">
        <v>4.5289999999999997E-2</v>
      </c>
      <c r="O14" s="189">
        <f t="shared" si="4"/>
        <v>0.05</v>
      </c>
      <c r="P14" s="189">
        <v>0</v>
      </c>
      <c r="Q14" s="189">
        <f t="shared" si="5"/>
        <v>0</v>
      </c>
      <c r="R14" s="189"/>
      <c r="S14" s="189" t="s">
        <v>215</v>
      </c>
      <c r="T14" s="189" t="s">
        <v>215</v>
      </c>
      <c r="U14" s="189">
        <v>0.2525</v>
      </c>
      <c r="V14" s="189">
        <f t="shared" si="6"/>
        <v>0.25</v>
      </c>
      <c r="W14" s="189"/>
      <c r="X14" s="190" t="s">
        <v>250</v>
      </c>
      <c r="Y14" s="152"/>
      <c r="Z14" s="152"/>
      <c r="AA14" s="152"/>
      <c r="AB14" s="152"/>
      <c r="AC14" s="152"/>
      <c r="AD14" s="152"/>
      <c r="AE14" s="152"/>
      <c r="AF14" s="152"/>
      <c r="AG14" s="152" t="s">
        <v>251</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ht="22.5" outlineLevel="1" x14ac:dyDescent="0.2">
      <c r="A15" s="184">
        <v>6</v>
      </c>
      <c r="B15" s="185" t="s">
        <v>262</v>
      </c>
      <c r="C15" s="194" t="s">
        <v>263</v>
      </c>
      <c r="D15" s="186" t="s">
        <v>249</v>
      </c>
      <c r="E15" s="187">
        <v>0.156</v>
      </c>
      <c r="F15" s="188"/>
      <c r="G15" s="189">
        <f t="shared" si="0"/>
        <v>0</v>
      </c>
      <c r="H15" s="188"/>
      <c r="I15" s="189">
        <f t="shared" si="1"/>
        <v>0</v>
      </c>
      <c r="J15" s="188"/>
      <c r="K15" s="189">
        <f t="shared" si="2"/>
        <v>0</v>
      </c>
      <c r="L15" s="189">
        <v>21</v>
      </c>
      <c r="M15" s="189">
        <f t="shared" si="3"/>
        <v>0</v>
      </c>
      <c r="N15" s="189">
        <v>1.6823999999999999</v>
      </c>
      <c r="O15" s="189">
        <f t="shared" si="4"/>
        <v>0.26</v>
      </c>
      <c r="P15" s="189">
        <v>0</v>
      </c>
      <c r="Q15" s="189">
        <f t="shared" si="5"/>
        <v>0</v>
      </c>
      <c r="R15" s="189"/>
      <c r="S15" s="189" t="s">
        <v>215</v>
      </c>
      <c r="T15" s="189" t="s">
        <v>215</v>
      </c>
      <c r="U15" s="189">
        <v>6.8680000000000003</v>
      </c>
      <c r="V15" s="189">
        <f t="shared" si="6"/>
        <v>1.07</v>
      </c>
      <c r="W15" s="189"/>
      <c r="X15" s="190" t="s">
        <v>250</v>
      </c>
      <c r="Y15" s="152"/>
      <c r="Z15" s="152"/>
      <c r="AA15" s="152"/>
      <c r="AB15" s="152"/>
      <c r="AC15" s="152"/>
      <c r="AD15" s="152"/>
      <c r="AE15" s="152"/>
      <c r="AF15" s="152"/>
      <c r="AG15" s="152" t="s">
        <v>251</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84">
        <v>7</v>
      </c>
      <c r="B16" s="185" t="s">
        <v>264</v>
      </c>
      <c r="C16" s="194" t="s">
        <v>265</v>
      </c>
      <c r="D16" s="186" t="s">
        <v>266</v>
      </c>
      <c r="E16" s="187">
        <v>0.18615999999999999</v>
      </c>
      <c r="F16" s="188"/>
      <c r="G16" s="189">
        <f t="shared" si="0"/>
        <v>0</v>
      </c>
      <c r="H16" s="188"/>
      <c r="I16" s="189">
        <f t="shared" si="1"/>
        <v>0</v>
      </c>
      <c r="J16" s="188"/>
      <c r="K16" s="189">
        <f t="shared" si="2"/>
        <v>0</v>
      </c>
      <c r="L16" s="189">
        <v>21</v>
      </c>
      <c r="M16" s="189">
        <f t="shared" si="3"/>
        <v>0</v>
      </c>
      <c r="N16" s="189">
        <v>1.7090000000000001E-2</v>
      </c>
      <c r="O16" s="189">
        <f t="shared" si="4"/>
        <v>0</v>
      </c>
      <c r="P16" s="189">
        <v>0</v>
      </c>
      <c r="Q16" s="189">
        <f t="shared" si="5"/>
        <v>0</v>
      </c>
      <c r="R16" s="189"/>
      <c r="S16" s="189" t="s">
        <v>215</v>
      </c>
      <c r="T16" s="189" t="s">
        <v>215</v>
      </c>
      <c r="U16" s="189">
        <v>16.582999999999998</v>
      </c>
      <c r="V16" s="189">
        <f t="shared" si="6"/>
        <v>3.09</v>
      </c>
      <c r="W16" s="189"/>
      <c r="X16" s="190" t="s">
        <v>250</v>
      </c>
      <c r="Y16" s="152"/>
      <c r="Z16" s="152"/>
      <c r="AA16" s="152"/>
      <c r="AB16" s="152"/>
      <c r="AC16" s="152"/>
      <c r="AD16" s="152"/>
      <c r="AE16" s="152"/>
      <c r="AF16" s="152"/>
      <c r="AG16" s="152" t="s">
        <v>251</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84">
        <v>8</v>
      </c>
      <c r="B17" s="185" t="s">
        <v>267</v>
      </c>
      <c r="C17" s="194" t="s">
        <v>268</v>
      </c>
      <c r="D17" s="186" t="s">
        <v>266</v>
      </c>
      <c r="E17" s="187">
        <v>0.21407999999999999</v>
      </c>
      <c r="F17" s="188"/>
      <c r="G17" s="189">
        <f t="shared" si="0"/>
        <v>0</v>
      </c>
      <c r="H17" s="188"/>
      <c r="I17" s="189">
        <f t="shared" si="1"/>
        <v>0</v>
      </c>
      <c r="J17" s="188"/>
      <c r="K17" s="189">
        <f t="shared" si="2"/>
        <v>0</v>
      </c>
      <c r="L17" s="189">
        <v>21</v>
      </c>
      <c r="M17" s="189">
        <f t="shared" si="3"/>
        <v>0</v>
      </c>
      <c r="N17" s="189">
        <v>1</v>
      </c>
      <c r="O17" s="189">
        <f t="shared" si="4"/>
        <v>0.21</v>
      </c>
      <c r="P17" s="189">
        <v>0</v>
      </c>
      <c r="Q17" s="189">
        <f t="shared" si="5"/>
        <v>0</v>
      </c>
      <c r="R17" s="189" t="s">
        <v>269</v>
      </c>
      <c r="S17" s="189" t="s">
        <v>215</v>
      </c>
      <c r="T17" s="189" t="s">
        <v>215</v>
      </c>
      <c r="U17" s="189">
        <v>0</v>
      </c>
      <c r="V17" s="189">
        <f t="shared" si="6"/>
        <v>0</v>
      </c>
      <c r="W17" s="189"/>
      <c r="X17" s="190" t="s">
        <v>270</v>
      </c>
      <c r="Y17" s="152"/>
      <c r="Z17" s="152"/>
      <c r="AA17" s="152"/>
      <c r="AB17" s="152"/>
      <c r="AC17" s="152"/>
      <c r="AD17" s="152"/>
      <c r="AE17" s="152"/>
      <c r="AF17" s="152"/>
      <c r="AG17" s="152" t="s">
        <v>271</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84">
        <v>9</v>
      </c>
      <c r="B18" s="185" t="s">
        <v>272</v>
      </c>
      <c r="C18" s="194" t="s">
        <v>273</v>
      </c>
      <c r="D18" s="186" t="s">
        <v>254</v>
      </c>
      <c r="E18" s="187">
        <v>1.04</v>
      </c>
      <c r="F18" s="188"/>
      <c r="G18" s="189">
        <f t="shared" si="0"/>
        <v>0</v>
      </c>
      <c r="H18" s="188"/>
      <c r="I18" s="189">
        <f t="shared" si="1"/>
        <v>0</v>
      </c>
      <c r="J18" s="188"/>
      <c r="K18" s="189">
        <f t="shared" si="2"/>
        <v>0</v>
      </c>
      <c r="L18" s="189">
        <v>21</v>
      </c>
      <c r="M18" s="189">
        <f t="shared" si="3"/>
        <v>0</v>
      </c>
      <c r="N18" s="189">
        <v>0.15679999999999999</v>
      </c>
      <c r="O18" s="189">
        <f t="shared" si="4"/>
        <v>0.16</v>
      </c>
      <c r="P18" s="189">
        <v>0</v>
      </c>
      <c r="Q18" s="189">
        <f t="shared" si="5"/>
        <v>0</v>
      </c>
      <c r="R18" s="189"/>
      <c r="S18" s="189" t="s">
        <v>215</v>
      </c>
      <c r="T18" s="189" t="s">
        <v>215</v>
      </c>
      <c r="U18" s="189">
        <v>1.2225999999999999</v>
      </c>
      <c r="V18" s="189">
        <f t="shared" si="6"/>
        <v>1.27</v>
      </c>
      <c r="W18" s="189"/>
      <c r="X18" s="190" t="s">
        <v>250</v>
      </c>
      <c r="Y18" s="152"/>
      <c r="Z18" s="152"/>
      <c r="AA18" s="152"/>
      <c r="AB18" s="152"/>
      <c r="AC18" s="152"/>
      <c r="AD18" s="152"/>
      <c r="AE18" s="152"/>
      <c r="AF18" s="152"/>
      <c r="AG18" s="152" t="s">
        <v>251</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x14ac:dyDescent="0.2">
      <c r="A19" s="167" t="s">
        <v>210</v>
      </c>
      <c r="B19" s="168" t="s">
        <v>128</v>
      </c>
      <c r="C19" s="193" t="s">
        <v>129</v>
      </c>
      <c r="D19" s="169"/>
      <c r="E19" s="170"/>
      <c r="F19" s="171"/>
      <c r="G19" s="171">
        <f>SUMIF(AG20:AG26,"&lt;&gt;NOR",G20:G26)</f>
        <v>0</v>
      </c>
      <c r="H19" s="171"/>
      <c r="I19" s="171">
        <f>SUM(I20:I26)</f>
        <v>0</v>
      </c>
      <c r="J19" s="171"/>
      <c r="K19" s="171">
        <f>SUM(K20:K26)</f>
        <v>0</v>
      </c>
      <c r="L19" s="171"/>
      <c r="M19" s="171">
        <f>SUM(M20:M26)</f>
        <v>0</v>
      </c>
      <c r="N19" s="171"/>
      <c r="O19" s="171">
        <f>SUM(O20:O26)</f>
        <v>1.8</v>
      </c>
      <c r="P19" s="171"/>
      <c r="Q19" s="171">
        <f>SUM(Q20:Q26)</f>
        <v>0</v>
      </c>
      <c r="R19" s="171"/>
      <c r="S19" s="171"/>
      <c r="T19" s="171"/>
      <c r="U19" s="171"/>
      <c r="V19" s="171">
        <f>SUM(V20:V26)</f>
        <v>120.89999999999999</v>
      </c>
      <c r="W19" s="171"/>
      <c r="X19" s="172"/>
      <c r="AG19" t="s">
        <v>211</v>
      </c>
    </row>
    <row r="20" spans="1:60" outlineLevel="1" x14ac:dyDescent="0.2">
      <c r="A20" s="184">
        <v>10</v>
      </c>
      <c r="B20" s="185" t="s">
        <v>274</v>
      </c>
      <c r="C20" s="194" t="s">
        <v>275</v>
      </c>
      <c r="D20" s="186" t="s">
        <v>254</v>
      </c>
      <c r="E20" s="187">
        <v>85.513580000000005</v>
      </c>
      <c r="F20" s="188"/>
      <c r="G20" s="189">
        <f t="shared" ref="G20:G26" si="7">ROUND(E20*F20,2)</f>
        <v>0</v>
      </c>
      <c r="H20" s="188"/>
      <c r="I20" s="189">
        <f t="shared" ref="I20:I26" si="8">ROUND(E20*H20,2)</f>
        <v>0</v>
      </c>
      <c r="J20" s="188"/>
      <c r="K20" s="189">
        <f t="shared" ref="K20:K26" si="9">ROUND(E20*J20,2)</f>
        <v>0</v>
      </c>
      <c r="L20" s="189">
        <v>21</v>
      </c>
      <c r="M20" s="189">
        <f t="shared" ref="M20:M26" si="10">G20*(1+L20/100)</f>
        <v>0</v>
      </c>
      <c r="N20" s="189">
        <v>1.375E-2</v>
      </c>
      <c r="O20" s="189">
        <f t="shared" ref="O20:O26" si="11">ROUND(E20*N20,2)</f>
        <v>1.18</v>
      </c>
      <c r="P20" s="189">
        <v>0</v>
      </c>
      <c r="Q20" s="189">
        <f t="shared" ref="Q20:Q26" si="12">ROUND(E20*P20,2)</f>
        <v>0</v>
      </c>
      <c r="R20" s="189"/>
      <c r="S20" s="189" t="s">
        <v>215</v>
      </c>
      <c r="T20" s="189" t="s">
        <v>215</v>
      </c>
      <c r="U20" s="189">
        <v>0.95</v>
      </c>
      <c r="V20" s="189">
        <f t="shared" ref="V20:V26" si="13">ROUND(E20*U20,2)</f>
        <v>81.239999999999995</v>
      </c>
      <c r="W20" s="189"/>
      <c r="X20" s="190" t="s">
        <v>250</v>
      </c>
      <c r="Y20" s="152"/>
      <c r="Z20" s="152"/>
      <c r="AA20" s="152"/>
      <c r="AB20" s="152"/>
      <c r="AC20" s="152"/>
      <c r="AD20" s="152"/>
      <c r="AE20" s="152"/>
      <c r="AF20" s="152"/>
      <c r="AG20" s="152" t="s">
        <v>251</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ht="22.5" outlineLevel="1" x14ac:dyDescent="0.2">
      <c r="A21" s="184">
        <v>11</v>
      </c>
      <c r="B21" s="185" t="s">
        <v>276</v>
      </c>
      <c r="C21" s="194" t="s">
        <v>277</v>
      </c>
      <c r="D21" s="186" t="s">
        <v>254</v>
      </c>
      <c r="E21" s="187">
        <v>23.6875</v>
      </c>
      <c r="F21" s="188"/>
      <c r="G21" s="189">
        <f t="shared" si="7"/>
        <v>0</v>
      </c>
      <c r="H21" s="188"/>
      <c r="I21" s="189">
        <f t="shared" si="8"/>
        <v>0</v>
      </c>
      <c r="J21" s="188"/>
      <c r="K21" s="189">
        <f t="shared" si="9"/>
        <v>0</v>
      </c>
      <c r="L21" s="189">
        <v>21</v>
      </c>
      <c r="M21" s="189">
        <f t="shared" si="10"/>
        <v>0</v>
      </c>
      <c r="N21" s="189">
        <v>1.8630000000000001E-2</v>
      </c>
      <c r="O21" s="189">
        <f t="shared" si="11"/>
        <v>0.44</v>
      </c>
      <c r="P21" s="189">
        <v>0</v>
      </c>
      <c r="Q21" s="189">
        <f t="shared" si="12"/>
        <v>0</v>
      </c>
      <c r="R21" s="189"/>
      <c r="S21" s="189" t="s">
        <v>215</v>
      </c>
      <c r="T21" s="189" t="s">
        <v>215</v>
      </c>
      <c r="U21" s="189">
        <v>0.95</v>
      </c>
      <c r="V21" s="189">
        <f t="shared" si="13"/>
        <v>22.5</v>
      </c>
      <c r="W21" s="189"/>
      <c r="X21" s="190" t="s">
        <v>250</v>
      </c>
      <c r="Y21" s="152"/>
      <c r="Z21" s="152"/>
      <c r="AA21" s="152"/>
      <c r="AB21" s="152"/>
      <c r="AC21" s="152"/>
      <c r="AD21" s="152"/>
      <c r="AE21" s="152"/>
      <c r="AF21" s="152"/>
      <c r="AG21" s="152" t="s">
        <v>251</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ht="22.5" outlineLevel="1" x14ac:dyDescent="0.2">
      <c r="A22" s="184">
        <v>12</v>
      </c>
      <c r="B22" s="185" t="s">
        <v>278</v>
      </c>
      <c r="C22" s="194" t="s">
        <v>279</v>
      </c>
      <c r="D22" s="186" t="s">
        <v>254</v>
      </c>
      <c r="E22" s="187">
        <v>3.5579999999999998</v>
      </c>
      <c r="F22" s="188"/>
      <c r="G22" s="189">
        <f t="shared" si="7"/>
        <v>0</v>
      </c>
      <c r="H22" s="188"/>
      <c r="I22" s="189">
        <f t="shared" si="8"/>
        <v>0</v>
      </c>
      <c r="J22" s="188"/>
      <c r="K22" s="189">
        <f t="shared" si="9"/>
        <v>0</v>
      </c>
      <c r="L22" s="189">
        <v>21</v>
      </c>
      <c r="M22" s="189">
        <f t="shared" si="10"/>
        <v>0</v>
      </c>
      <c r="N22" s="189">
        <v>1.9380000000000001E-2</v>
      </c>
      <c r="O22" s="189">
        <f t="shared" si="11"/>
        <v>7.0000000000000007E-2</v>
      </c>
      <c r="P22" s="189">
        <v>0</v>
      </c>
      <c r="Q22" s="189">
        <f t="shared" si="12"/>
        <v>0</v>
      </c>
      <c r="R22" s="189"/>
      <c r="S22" s="189" t="s">
        <v>215</v>
      </c>
      <c r="T22" s="189" t="s">
        <v>215</v>
      </c>
      <c r="U22" s="189">
        <v>1.05</v>
      </c>
      <c r="V22" s="189">
        <f t="shared" si="13"/>
        <v>3.74</v>
      </c>
      <c r="W22" s="189"/>
      <c r="X22" s="190" t="s">
        <v>250</v>
      </c>
      <c r="Y22" s="152"/>
      <c r="Z22" s="152"/>
      <c r="AA22" s="152"/>
      <c r="AB22" s="152"/>
      <c r="AC22" s="152"/>
      <c r="AD22" s="152"/>
      <c r="AE22" s="152"/>
      <c r="AF22" s="152"/>
      <c r="AG22" s="152" t="s">
        <v>251</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84">
        <v>13</v>
      </c>
      <c r="B23" s="185" t="s">
        <v>280</v>
      </c>
      <c r="C23" s="194" t="s">
        <v>281</v>
      </c>
      <c r="D23" s="186" t="s">
        <v>254</v>
      </c>
      <c r="E23" s="187">
        <v>0.5736</v>
      </c>
      <c r="F23" s="188"/>
      <c r="G23" s="189">
        <f t="shared" si="7"/>
        <v>0</v>
      </c>
      <c r="H23" s="188"/>
      <c r="I23" s="189">
        <f t="shared" si="8"/>
        <v>0</v>
      </c>
      <c r="J23" s="188"/>
      <c r="K23" s="189">
        <f t="shared" si="9"/>
        <v>0</v>
      </c>
      <c r="L23" s="189">
        <v>21</v>
      </c>
      <c r="M23" s="189">
        <f t="shared" si="10"/>
        <v>0</v>
      </c>
      <c r="N23" s="189">
        <v>0</v>
      </c>
      <c r="O23" s="189">
        <f t="shared" si="11"/>
        <v>0</v>
      </c>
      <c r="P23" s="189">
        <v>0</v>
      </c>
      <c r="Q23" s="189">
        <f t="shared" si="12"/>
        <v>0</v>
      </c>
      <c r="R23" s="189"/>
      <c r="S23" s="189" t="s">
        <v>215</v>
      </c>
      <c r="T23" s="189" t="s">
        <v>215</v>
      </c>
      <c r="U23" s="189">
        <v>0.57999999999999996</v>
      </c>
      <c r="V23" s="189">
        <f t="shared" si="13"/>
        <v>0.33</v>
      </c>
      <c r="W23" s="189"/>
      <c r="X23" s="190" t="s">
        <v>250</v>
      </c>
      <c r="Y23" s="152"/>
      <c r="Z23" s="152"/>
      <c r="AA23" s="152"/>
      <c r="AB23" s="152"/>
      <c r="AC23" s="152"/>
      <c r="AD23" s="152"/>
      <c r="AE23" s="152"/>
      <c r="AF23" s="152"/>
      <c r="AG23" s="152" t="s">
        <v>251</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84">
        <v>14</v>
      </c>
      <c r="B24" s="185" t="s">
        <v>282</v>
      </c>
      <c r="C24" s="194" t="s">
        <v>283</v>
      </c>
      <c r="D24" s="186" t="s">
        <v>254</v>
      </c>
      <c r="E24" s="187">
        <v>9.08962</v>
      </c>
      <c r="F24" s="188"/>
      <c r="G24" s="189">
        <f t="shared" si="7"/>
        <v>0</v>
      </c>
      <c r="H24" s="188"/>
      <c r="I24" s="189">
        <f t="shared" si="8"/>
        <v>0</v>
      </c>
      <c r="J24" s="188"/>
      <c r="K24" s="189">
        <f t="shared" si="9"/>
        <v>0</v>
      </c>
      <c r="L24" s="189">
        <v>21</v>
      </c>
      <c r="M24" s="189">
        <f t="shared" si="10"/>
        <v>0</v>
      </c>
      <c r="N24" s="189">
        <v>0</v>
      </c>
      <c r="O24" s="189">
        <f t="shared" si="11"/>
        <v>0</v>
      </c>
      <c r="P24" s="189">
        <v>0</v>
      </c>
      <c r="Q24" s="189">
        <f t="shared" si="12"/>
        <v>0</v>
      </c>
      <c r="R24" s="189"/>
      <c r="S24" s="189" t="s">
        <v>215</v>
      </c>
      <c r="T24" s="189" t="s">
        <v>215</v>
      </c>
      <c r="U24" s="189">
        <v>0.43</v>
      </c>
      <c r="V24" s="189">
        <f t="shared" si="13"/>
        <v>3.91</v>
      </c>
      <c r="W24" s="189"/>
      <c r="X24" s="190" t="s">
        <v>250</v>
      </c>
      <c r="Y24" s="152"/>
      <c r="Z24" s="152"/>
      <c r="AA24" s="152"/>
      <c r="AB24" s="152"/>
      <c r="AC24" s="152"/>
      <c r="AD24" s="152"/>
      <c r="AE24" s="152"/>
      <c r="AF24" s="152"/>
      <c r="AG24" s="152" t="s">
        <v>251</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84">
        <v>15</v>
      </c>
      <c r="B25" s="185" t="s">
        <v>284</v>
      </c>
      <c r="C25" s="194" t="s">
        <v>285</v>
      </c>
      <c r="D25" s="186" t="s">
        <v>254</v>
      </c>
      <c r="E25" s="187">
        <v>6.3923800000000002</v>
      </c>
      <c r="F25" s="188"/>
      <c r="G25" s="189">
        <f t="shared" si="7"/>
        <v>0</v>
      </c>
      <c r="H25" s="188"/>
      <c r="I25" s="189">
        <f t="shared" si="8"/>
        <v>0</v>
      </c>
      <c r="J25" s="188"/>
      <c r="K25" s="189">
        <f t="shared" si="9"/>
        <v>0</v>
      </c>
      <c r="L25" s="189">
        <v>21</v>
      </c>
      <c r="M25" s="189">
        <f t="shared" si="10"/>
        <v>0</v>
      </c>
      <c r="N25" s="189">
        <v>0</v>
      </c>
      <c r="O25" s="189">
        <f t="shared" si="11"/>
        <v>0</v>
      </c>
      <c r="P25" s="189">
        <v>0</v>
      </c>
      <c r="Q25" s="189">
        <f t="shared" si="12"/>
        <v>0</v>
      </c>
      <c r="R25" s="189"/>
      <c r="S25" s="189" t="s">
        <v>215</v>
      </c>
      <c r="T25" s="189" t="s">
        <v>215</v>
      </c>
      <c r="U25" s="189">
        <v>0.28000000000000003</v>
      </c>
      <c r="V25" s="189">
        <f t="shared" si="13"/>
        <v>1.79</v>
      </c>
      <c r="W25" s="189"/>
      <c r="X25" s="190" t="s">
        <v>250</v>
      </c>
      <c r="Y25" s="152"/>
      <c r="Z25" s="152"/>
      <c r="AA25" s="152"/>
      <c r="AB25" s="152"/>
      <c r="AC25" s="152"/>
      <c r="AD25" s="152"/>
      <c r="AE25" s="152"/>
      <c r="AF25" s="152"/>
      <c r="AG25" s="152" t="s">
        <v>251</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84">
        <v>16</v>
      </c>
      <c r="B26" s="185" t="s">
        <v>286</v>
      </c>
      <c r="C26" s="194" t="s">
        <v>287</v>
      </c>
      <c r="D26" s="186" t="s">
        <v>288</v>
      </c>
      <c r="E26" s="187">
        <v>17.600000000000001</v>
      </c>
      <c r="F26" s="188"/>
      <c r="G26" s="189">
        <f t="shared" si="7"/>
        <v>0</v>
      </c>
      <c r="H26" s="188"/>
      <c r="I26" s="189">
        <f t="shared" si="8"/>
        <v>0</v>
      </c>
      <c r="J26" s="188"/>
      <c r="K26" s="189">
        <f t="shared" si="9"/>
        <v>0</v>
      </c>
      <c r="L26" s="189">
        <v>21</v>
      </c>
      <c r="M26" s="189">
        <f t="shared" si="10"/>
        <v>0</v>
      </c>
      <c r="N26" s="189">
        <v>6.4999999999999997E-3</v>
      </c>
      <c r="O26" s="189">
        <f t="shared" si="11"/>
        <v>0.11</v>
      </c>
      <c r="P26" s="189">
        <v>0</v>
      </c>
      <c r="Q26" s="189">
        <f t="shared" si="12"/>
        <v>0</v>
      </c>
      <c r="R26" s="189"/>
      <c r="S26" s="189" t="s">
        <v>215</v>
      </c>
      <c r="T26" s="189" t="s">
        <v>215</v>
      </c>
      <c r="U26" s="189">
        <v>0.42</v>
      </c>
      <c r="V26" s="189">
        <f t="shared" si="13"/>
        <v>7.39</v>
      </c>
      <c r="W26" s="189"/>
      <c r="X26" s="190" t="s">
        <v>250</v>
      </c>
      <c r="Y26" s="152"/>
      <c r="Z26" s="152"/>
      <c r="AA26" s="152"/>
      <c r="AB26" s="152"/>
      <c r="AC26" s="152"/>
      <c r="AD26" s="152"/>
      <c r="AE26" s="152"/>
      <c r="AF26" s="152"/>
      <c r="AG26" s="152" t="s">
        <v>251</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x14ac:dyDescent="0.2">
      <c r="A27" s="167" t="s">
        <v>210</v>
      </c>
      <c r="B27" s="168" t="s">
        <v>130</v>
      </c>
      <c r="C27" s="193" t="s">
        <v>131</v>
      </c>
      <c r="D27" s="169"/>
      <c r="E27" s="170"/>
      <c r="F27" s="171"/>
      <c r="G27" s="171">
        <f>SUMIF(AG28:AG34,"&lt;&gt;NOR",G28:G34)</f>
        <v>0</v>
      </c>
      <c r="H27" s="171"/>
      <c r="I27" s="171">
        <f>SUM(I28:I34)</f>
        <v>0</v>
      </c>
      <c r="J27" s="171"/>
      <c r="K27" s="171">
        <f>SUM(K28:K34)</f>
        <v>0</v>
      </c>
      <c r="L27" s="171"/>
      <c r="M27" s="171">
        <f>SUM(M28:M34)</f>
        <v>0</v>
      </c>
      <c r="N27" s="171"/>
      <c r="O27" s="171">
        <f>SUM(O28:O34)</f>
        <v>31.669999999999998</v>
      </c>
      <c r="P27" s="171"/>
      <c r="Q27" s="171">
        <f>SUM(Q28:Q34)</f>
        <v>0</v>
      </c>
      <c r="R27" s="171"/>
      <c r="S27" s="171"/>
      <c r="T27" s="171"/>
      <c r="U27" s="171"/>
      <c r="V27" s="171">
        <f>SUM(V28:V34)</f>
        <v>69.67</v>
      </c>
      <c r="W27" s="171"/>
      <c r="X27" s="172"/>
      <c r="AG27" t="s">
        <v>211</v>
      </c>
    </row>
    <row r="28" spans="1:60" outlineLevel="1" x14ac:dyDescent="0.2">
      <c r="A28" s="184">
        <v>17</v>
      </c>
      <c r="B28" s="185" t="s">
        <v>289</v>
      </c>
      <c r="C28" s="194" t="s">
        <v>290</v>
      </c>
      <c r="D28" s="186" t="s">
        <v>249</v>
      </c>
      <c r="E28" s="187">
        <v>12.321429999999999</v>
      </c>
      <c r="F28" s="188"/>
      <c r="G28" s="189">
        <f t="shared" ref="G28:G34" si="14">ROUND(E28*F28,2)</f>
        <v>0</v>
      </c>
      <c r="H28" s="188"/>
      <c r="I28" s="189">
        <f t="shared" ref="I28:I34" si="15">ROUND(E28*H28,2)</f>
        <v>0</v>
      </c>
      <c r="J28" s="188"/>
      <c r="K28" s="189">
        <f t="shared" ref="K28:K34" si="16">ROUND(E28*J28,2)</f>
        <v>0</v>
      </c>
      <c r="L28" s="189">
        <v>21</v>
      </c>
      <c r="M28" s="189">
        <f t="shared" ref="M28:M34" si="17">G28*(1+L28/100)</f>
        <v>0</v>
      </c>
      <c r="N28" s="189">
        <v>2.52508</v>
      </c>
      <c r="O28" s="189">
        <f t="shared" ref="O28:O34" si="18">ROUND(E28*N28,2)</f>
        <v>31.11</v>
      </c>
      <c r="P28" s="189">
        <v>0</v>
      </c>
      <c r="Q28" s="189">
        <f t="shared" ref="Q28:Q34" si="19">ROUND(E28*P28,2)</f>
        <v>0</v>
      </c>
      <c r="R28" s="189"/>
      <c r="S28" s="189" t="s">
        <v>215</v>
      </c>
      <c r="T28" s="189" t="s">
        <v>215</v>
      </c>
      <c r="U28" s="189">
        <v>3.6749999999999998</v>
      </c>
      <c r="V28" s="189">
        <f t="shared" ref="V28:V34" si="20">ROUND(E28*U28,2)</f>
        <v>45.28</v>
      </c>
      <c r="W28" s="189"/>
      <c r="X28" s="190" t="s">
        <v>250</v>
      </c>
      <c r="Y28" s="152"/>
      <c r="Z28" s="152"/>
      <c r="AA28" s="152"/>
      <c r="AB28" s="152"/>
      <c r="AC28" s="152"/>
      <c r="AD28" s="152"/>
      <c r="AE28" s="152"/>
      <c r="AF28" s="152"/>
      <c r="AG28" s="152" t="s">
        <v>251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84">
        <v>18</v>
      </c>
      <c r="B29" s="185" t="s">
        <v>291</v>
      </c>
      <c r="C29" s="194" t="s">
        <v>292</v>
      </c>
      <c r="D29" s="186" t="s">
        <v>266</v>
      </c>
      <c r="E29" s="187">
        <v>0.42509000000000002</v>
      </c>
      <c r="F29" s="188"/>
      <c r="G29" s="189">
        <f t="shared" si="14"/>
        <v>0</v>
      </c>
      <c r="H29" s="188"/>
      <c r="I29" s="189">
        <f t="shared" si="15"/>
        <v>0</v>
      </c>
      <c r="J29" s="188"/>
      <c r="K29" s="189">
        <f t="shared" si="16"/>
        <v>0</v>
      </c>
      <c r="L29" s="189">
        <v>21</v>
      </c>
      <c r="M29" s="189">
        <f t="shared" si="17"/>
        <v>0</v>
      </c>
      <c r="N29" s="189">
        <v>1.05844</v>
      </c>
      <c r="O29" s="189">
        <f t="shared" si="18"/>
        <v>0.45</v>
      </c>
      <c r="P29" s="189">
        <v>0</v>
      </c>
      <c r="Q29" s="189">
        <f t="shared" si="19"/>
        <v>0</v>
      </c>
      <c r="R29" s="189"/>
      <c r="S29" s="189" t="s">
        <v>215</v>
      </c>
      <c r="T29" s="189" t="s">
        <v>215</v>
      </c>
      <c r="U29" s="189">
        <v>22.648</v>
      </c>
      <c r="V29" s="189">
        <f t="shared" si="20"/>
        <v>9.6300000000000008</v>
      </c>
      <c r="W29" s="189"/>
      <c r="X29" s="190" t="s">
        <v>250</v>
      </c>
      <c r="Y29" s="152"/>
      <c r="Z29" s="152"/>
      <c r="AA29" s="152"/>
      <c r="AB29" s="152"/>
      <c r="AC29" s="152"/>
      <c r="AD29" s="152"/>
      <c r="AE29" s="152"/>
      <c r="AF29" s="152"/>
      <c r="AG29" s="152" t="s">
        <v>251</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84">
        <v>19</v>
      </c>
      <c r="B30" s="185" t="s">
        <v>293</v>
      </c>
      <c r="C30" s="194" t="s">
        <v>294</v>
      </c>
      <c r="D30" s="186" t="s">
        <v>254</v>
      </c>
      <c r="E30" s="187">
        <v>4.4086999999999996</v>
      </c>
      <c r="F30" s="188"/>
      <c r="G30" s="189">
        <f t="shared" si="14"/>
        <v>0</v>
      </c>
      <c r="H30" s="188"/>
      <c r="I30" s="189">
        <f t="shared" si="15"/>
        <v>0</v>
      </c>
      <c r="J30" s="188"/>
      <c r="K30" s="189">
        <f t="shared" si="16"/>
        <v>0</v>
      </c>
      <c r="L30" s="189">
        <v>21</v>
      </c>
      <c r="M30" s="189">
        <f t="shared" si="17"/>
        <v>0</v>
      </c>
      <c r="N30" s="189">
        <v>1.6930000000000001E-2</v>
      </c>
      <c r="O30" s="189">
        <f t="shared" si="18"/>
        <v>7.0000000000000007E-2</v>
      </c>
      <c r="P30" s="189">
        <v>0</v>
      </c>
      <c r="Q30" s="189">
        <f t="shared" si="19"/>
        <v>0</v>
      </c>
      <c r="R30" s="189"/>
      <c r="S30" s="189" t="s">
        <v>215</v>
      </c>
      <c r="T30" s="189" t="s">
        <v>215</v>
      </c>
      <c r="U30" s="189">
        <v>1.5396000000000001</v>
      </c>
      <c r="V30" s="189">
        <f t="shared" si="20"/>
        <v>6.79</v>
      </c>
      <c r="W30" s="189"/>
      <c r="X30" s="190" t="s">
        <v>250</v>
      </c>
      <c r="Y30" s="152"/>
      <c r="Z30" s="152"/>
      <c r="AA30" s="152"/>
      <c r="AB30" s="152"/>
      <c r="AC30" s="152"/>
      <c r="AD30" s="152"/>
      <c r="AE30" s="152"/>
      <c r="AF30" s="152"/>
      <c r="AG30" s="152" t="s">
        <v>251</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84">
        <v>20</v>
      </c>
      <c r="B31" s="185" t="s">
        <v>295</v>
      </c>
      <c r="C31" s="194" t="s">
        <v>296</v>
      </c>
      <c r="D31" s="186" t="s">
        <v>254</v>
      </c>
      <c r="E31" s="187">
        <v>4.4086999999999996</v>
      </c>
      <c r="F31" s="188"/>
      <c r="G31" s="189">
        <f t="shared" si="14"/>
        <v>0</v>
      </c>
      <c r="H31" s="188"/>
      <c r="I31" s="189">
        <f t="shared" si="15"/>
        <v>0</v>
      </c>
      <c r="J31" s="188"/>
      <c r="K31" s="189">
        <f t="shared" si="16"/>
        <v>0</v>
      </c>
      <c r="L31" s="189">
        <v>21</v>
      </c>
      <c r="M31" s="189">
        <f t="shared" si="17"/>
        <v>0</v>
      </c>
      <c r="N31" s="189">
        <v>0</v>
      </c>
      <c r="O31" s="189">
        <f t="shared" si="18"/>
        <v>0</v>
      </c>
      <c r="P31" s="189">
        <v>0</v>
      </c>
      <c r="Q31" s="189">
        <f t="shared" si="19"/>
        <v>0</v>
      </c>
      <c r="R31" s="189"/>
      <c r="S31" s="189" t="s">
        <v>215</v>
      </c>
      <c r="T31" s="189" t="s">
        <v>215</v>
      </c>
      <c r="U31" s="189">
        <v>0.26</v>
      </c>
      <c r="V31" s="189">
        <f t="shared" si="20"/>
        <v>1.1499999999999999</v>
      </c>
      <c r="W31" s="189"/>
      <c r="X31" s="190" t="s">
        <v>250</v>
      </c>
      <c r="Y31" s="152"/>
      <c r="Z31" s="152"/>
      <c r="AA31" s="152"/>
      <c r="AB31" s="152"/>
      <c r="AC31" s="152"/>
      <c r="AD31" s="152"/>
      <c r="AE31" s="152"/>
      <c r="AF31" s="152"/>
      <c r="AG31" s="152" t="s">
        <v>251</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84">
        <v>21</v>
      </c>
      <c r="B32" s="185" t="s">
        <v>297</v>
      </c>
      <c r="C32" s="194" t="s">
        <v>298</v>
      </c>
      <c r="D32" s="186" t="s">
        <v>254</v>
      </c>
      <c r="E32" s="187">
        <v>2.0043000000000002</v>
      </c>
      <c r="F32" s="188"/>
      <c r="G32" s="189">
        <f t="shared" si="14"/>
        <v>0</v>
      </c>
      <c r="H32" s="188"/>
      <c r="I32" s="189">
        <f t="shared" si="15"/>
        <v>0</v>
      </c>
      <c r="J32" s="188"/>
      <c r="K32" s="189">
        <f t="shared" si="16"/>
        <v>0</v>
      </c>
      <c r="L32" s="189">
        <v>21</v>
      </c>
      <c r="M32" s="189">
        <f t="shared" si="17"/>
        <v>0</v>
      </c>
      <c r="N32" s="189">
        <v>1.8579999999999999E-2</v>
      </c>
      <c r="O32" s="189">
        <f t="shared" si="18"/>
        <v>0.04</v>
      </c>
      <c r="P32" s="189">
        <v>0</v>
      </c>
      <c r="Q32" s="189">
        <f t="shared" si="19"/>
        <v>0</v>
      </c>
      <c r="R32" s="189"/>
      <c r="S32" s="189" t="s">
        <v>215</v>
      </c>
      <c r="T32" s="189" t="s">
        <v>215</v>
      </c>
      <c r="U32" s="189">
        <v>2.3422000000000001</v>
      </c>
      <c r="V32" s="189">
        <f t="shared" si="20"/>
        <v>4.6900000000000004</v>
      </c>
      <c r="W32" s="189"/>
      <c r="X32" s="190" t="s">
        <v>250</v>
      </c>
      <c r="Y32" s="152"/>
      <c r="Z32" s="152"/>
      <c r="AA32" s="152"/>
      <c r="AB32" s="152"/>
      <c r="AC32" s="152"/>
      <c r="AD32" s="152"/>
      <c r="AE32" s="152"/>
      <c r="AF32" s="152"/>
      <c r="AG32" s="152" t="s">
        <v>251</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84">
        <v>22</v>
      </c>
      <c r="B33" s="185" t="s">
        <v>299</v>
      </c>
      <c r="C33" s="194" t="s">
        <v>300</v>
      </c>
      <c r="D33" s="186" t="s">
        <v>254</v>
      </c>
      <c r="E33" s="187">
        <v>2.0043000000000002</v>
      </c>
      <c r="F33" s="188"/>
      <c r="G33" s="189">
        <f t="shared" si="14"/>
        <v>0</v>
      </c>
      <c r="H33" s="188"/>
      <c r="I33" s="189">
        <f t="shared" si="15"/>
        <v>0</v>
      </c>
      <c r="J33" s="188"/>
      <c r="K33" s="189">
        <f t="shared" si="16"/>
        <v>0</v>
      </c>
      <c r="L33" s="189">
        <v>21</v>
      </c>
      <c r="M33" s="189">
        <f t="shared" si="17"/>
        <v>0</v>
      </c>
      <c r="N33" s="189">
        <v>0</v>
      </c>
      <c r="O33" s="189">
        <f t="shared" si="18"/>
        <v>0</v>
      </c>
      <c r="P33" s="189">
        <v>0</v>
      </c>
      <c r="Q33" s="189">
        <f t="shared" si="19"/>
        <v>0</v>
      </c>
      <c r="R33" s="189"/>
      <c r="S33" s="189" t="s">
        <v>215</v>
      </c>
      <c r="T33" s="189" t="s">
        <v>215</v>
      </c>
      <c r="U33" s="189">
        <v>0.26</v>
      </c>
      <c r="V33" s="189">
        <f t="shared" si="20"/>
        <v>0.52</v>
      </c>
      <c r="W33" s="189"/>
      <c r="X33" s="190" t="s">
        <v>250</v>
      </c>
      <c r="Y33" s="152"/>
      <c r="Z33" s="152"/>
      <c r="AA33" s="152"/>
      <c r="AB33" s="152"/>
      <c r="AC33" s="152"/>
      <c r="AD33" s="152"/>
      <c r="AE33" s="152"/>
      <c r="AF33" s="152"/>
      <c r="AG33" s="152" t="s">
        <v>251</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84">
        <v>23</v>
      </c>
      <c r="B34" s="185" t="s">
        <v>301</v>
      </c>
      <c r="C34" s="194" t="s">
        <v>302</v>
      </c>
      <c r="D34" s="186" t="s">
        <v>254</v>
      </c>
      <c r="E34" s="187">
        <v>8.0466999999999995</v>
      </c>
      <c r="F34" s="188"/>
      <c r="G34" s="189">
        <f t="shared" si="14"/>
        <v>0</v>
      </c>
      <c r="H34" s="188"/>
      <c r="I34" s="189">
        <f t="shared" si="15"/>
        <v>0</v>
      </c>
      <c r="J34" s="188"/>
      <c r="K34" s="189">
        <f t="shared" si="16"/>
        <v>0</v>
      </c>
      <c r="L34" s="189">
        <v>21</v>
      </c>
      <c r="M34" s="189">
        <f t="shared" si="17"/>
        <v>0</v>
      </c>
      <c r="N34" s="189">
        <v>4.2999999999999999E-4</v>
      </c>
      <c r="O34" s="189">
        <f t="shared" si="18"/>
        <v>0</v>
      </c>
      <c r="P34" s="189">
        <v>0</v>
      </c>
      <c r="Q34" s="189">
        <f t="shared" si="19"/>
        <v>0</v>
      </c>
      <c r="R34" s="189"/>
      <c r="S34" s="189" t="s">
        <v>303</v>
      </c>
      <c r="T34" s="189" t="s">
        <v>216</v>
      </c>
      <c r="U34" s="189">
        <v>0.2</v>
      </c>
      <c r="V34" s="189">
        <f t="shared" si="20"/>
        <v>1.61</v>
      </c>
      <c r="W34" s="189"/>
      <c r="X34" s="190" t="s">
        <v>250</v>
      </c>
      <c r="Y34" s="152"/>
      <c r="Z34" s="152"/>
      <c r="AA34" s="152"/>
      <c r="AB34" s="152"/>
      <c r="AC34" s="152"/>
      <c r="AD34" s="152"/>
      <c r="AE34" s="152"/>
      <c r="AF34" s="152"/>
      <c r="AG34" s="152" t="s">
        <v>251</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x14ac:dyDescent="0.2">
      <c r="A35" s="167" t="s">
        <v>210</v>
      </c>
      <c r="B35" s="168" t="s">
        <v>132</v>
      </c>
      <c r="C35" s="193" t="s">
        <v>133</v>
      </c>
      <c r="D35" s="169"/>
      <c r="E35" s="170"/>
      <c r="F35" s="171"/>
      <c r="G35" s="171">
        <f>SUMIF(AG36:AG41,"&lt;&gt;NOR",G36:G41)</f>
        <v>0</v>
      </c>
      <c r="H35" s="171"/>
      <c r="I35" s="171">
        <f>SUM(I36:I41)</f>
        <v>0</v>
      </c>
      <c r="J35" s="171"/>
      <c r="K35" s="171">
        <f>SUM(K36:K41)</f>
        <v>0</v>
      </c>
      <c r="L35" s="171"/>
      <c r="M35" s="171">
        <f>SUM(M36:M41)</f>
        <v>0</v>
      </c>
      <c r="N35" s="171"/>
      <c r="O35" s="171">
        <f>SUM(O36:O41)</f>
        <v>9.870000000000001</v>
      </c>
      <c r="P35" s="171"/>
      <c r="Q35" s="171">
        <f>SUM(Q36:Q41)</f>
        <v>0</v>
      </c>
      <c r="R35" s="171"/>
      <c r="S35" s="171"/>
      <c r="T35" s="171"/>
      <c r="U35" s="171"/>
      <c r="V35" s="171">
        <f>SUM(V36:V41)</f>
        <v>281.70999999999998</v>
      </c>
      <c r="W35" s="171"/>
      <c r="X35" s="172"/>
      <c r="AG35" t="s">
        <v>211</v>
      </c>
    </row>
    <row r="36" spans="1:60" outlineLevel="1" x14ac:dyDescent="0.2">
      <c r="A36" s="184">
        <v>24</v>
      </c>
      <c r="B36" s="185" t="s">
        <v>304</v>
      </c>
      <c r="C36" s="194" t="s">
        <v>305</v>
      </c>
      <c r="D36" s="186" t="s">
        <v>254</v>
      </c>
      <c r="E36" s="187">
        <v>60.564</v>
      </c>
      <c r="F36" s="188"/>
      <c r="G36" s="189">
        <f t="shared" ref="G36:G41" si="21">ROUND(E36*F36,2)</f>
        <v>0</v>
      </c>
      <c r="H36" s="188"/>
      <c r="I36" s="189">
        <f t="shared" ref="I36:I41" si="22">ROUND(E36*H36,2)</f>
        <v>0</v>
      </c>
      <c r="J36" s="188"/>
      <c r="K36" s="189">
        <f t="shared" ref="K36:K41" si="23">ROUND(E36*J36,2)</f>
        <v>0</v>
      </c>
      <c r="L36" s="189">
        <v>21</v>
      </c>
      <c r="M36" s="189">
        <f t="shared" ref="M36:M41" si="24">G36*(1+L36/100)</f>
        <v>0</v>
      </c>
      <c r="N36" s="189">
        <v>4.0000000000000003E-5</v>
      </c>
      <c r="O36" s="189">
        <f t="shared" ref="O36:O41" si="25">ROUND(E36*N36,2)</f>
        <v>0</v>
      </c>
      <c r="P36" s="189">
        <v>0</v>
      </c>
      <c r="Q36" s="189">
        <f t="shared" ref="Q36:Q41" si="26">ROUND(E36*P36,2)</f>
        <v>0</v>
      </c>
      <c r="R36" s="189"/>
      <c r="S36" s="189" t="s">
        <v>215</v>
      </c>
      <c r="T36" s="189" t="s">
        <v>215</v>
      </c>
      <c r="U36" s="189">
        <v>7.8E-2</v>
      </c>
      <c r="V36" s="189">
        <f t="shared" ref="V36:V41" si="27">ROUND(E36*U36,2)</f>
        <v>4.72</v>
      </c>
      <c r="W36" s="189"/>
      <c r="X36" s="190" t="s">
        <v>250</v>
      </c>
      <c r="Y36" s="152"/>
      <c r="Z36" s="152"/>
      <c r="AA36" s="152"/>
      <c r="AB36" s="152"/>
      <c r="AC36" s="152"/>
      <c r="AD36" s="152"/>
      <c r="AE36" s="152"/>
      <c r="AF36" s="152"/>
      <c r="AG36" s="152" t="s">
        <v>251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ht="22.5" outlineLevel="1" x14ac:dyDescent="0.2">
      <c r="A37" s="184">
        <v>25</v>
      </c>
      <c r="B37" s="185" t="s">
        <v>306</v>
      </c>
      <c r="C37" s="194" t="s">
        <v>307</v>
      </c>
      <c r="D37" s="186" t="s">
        <v>254</v>
      </c>
      <c r="E37" s="187">
        <v>43.956800000000001</v>
      </c>
      <c r="F37" s="188"/>
      <c r="G37" s="189">
        <f t="shared" si="21"/>
        <v>0</v>
      </c>
      <c r="H37" s="188"/>
      <c r="I37" s="189">
        <f t="shared" si="22"/>
        <v>0</v>
      </c>
      <c r="J37" s="188"/>
      <c r="K37" s="189">
        <f t="shared" si="23"/>
        <v>0</v>
      </c>
      <c r="L37" s="189">
        <v>21</v>
      </c>
      <c r="M37" s="189">
        <f t="shared" si="24"/>
        <v>0</v>
      </c>
      <c r="N37" s="189">
        <v>1.184E-2</v>
      </c>
      <c r="O37" s="189">
        <f t="shared" si="25"/>
        <v>0.52</v>
      </c>
      <c r="P37" s="189">
        <v>0</v>
      </c>
      <c r="Q37" s="189">
        <f t="shared" si="26"/>
        <v>0</v>
      </c>
      <c r="R37" s="189"/>
      <c r="S37" s="189" t="s">
        <v>215</v>
      </c>
      <c r="T37" s="189" t="s">
        <v>215</v>
      </c>
      <c r="U37" s="189">
        <v>0.38947999999999999</v>
      </c>
      <c r="V37" s="189">
        <f t="shared" si="27"/>
        <v>17.12</v>
      </c>
      <c r="W37" s="189"/>
      <c r="X37" s="190" t="s">
        <v>250</v>
      </c>
      <c r="Y37" s="152"/>
      <c r="Z37" s="152"/>
      <c r="AA37" s="152"/>
      <c r="AB37" s="152"/>
      <c r="AC37" s="152"/>
      <c r="AD37" s="152"/>
      <c r="AE37" s="152"/>
      <c r="AF37" s="152"/>
      <c r="AG37" s="152" t="s">
        <v>251</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ht="22.5" outlineLevel="1" x14ac:dyDescent="0.2">
      <c r="A38" s="184">
        <v>26</v>
      </c>
      <c r="B38" s="185" t="s">
        <v>308</v>
      </c>
      <c r="C38" s="194" t="s">
        <v>309</v>
      </c>
      <c r="D38" s="186" t="s">
        <v>288</v>
      </c>
      <c r="E38" s="187">
        <v>115.804</v>
      </c>
      <c r="F38" s="188"/>
      <c r="G38" s="189">
        <f t="shared" si="21"/>
        <v>0</v>
      </c>
      <c r="H38" s="188"/>
      <c r="I38" s="189">
        <f t="shared" si="22"/>
        <v>0</v>
      </c>
      <c r="J38" s="188"/>
      <c r="K38" s="189">
        <f t="shared" si="23"/>
        <v>0</v>
      </c>
      <c r="L38" s="189">
        <v>21</v>
      </c>
      <c r="M38" s="189">
        <f t="shared" si="24"/>
        <v>0</v>
      </c>
      <c r="N38" s="189">
        <v>2.3800000000000002E-3</v>
      </c>
      <c r="O38" s="189">
        <f t="shared" si="25"/>
        <v>0.28000000000000003</v>
      </c>
      <c r="P38" s="189">
        <v>0</v>
      </c>
      <c r="Q38" s="189">
        <f t="shared" si="26"/>
        <v>0</v>
      </c>
      <c r="R38" s="189"/>
      <c r="S38" s="189" t="s">
        <v>215</v>
      </c>
      <c r="T38" s="189" t="s">
        <v>215</v>
      </c>
      <c r="U38" s="189">
        <v>0.18232999999999999</v>
      </c>
      <c r="V38" s="189">
        <f t="shared" si="27"/>
        <v>21.11</v>
      </c>
      <c r="W38" s="189"/>
      <c r="X38" s="190" t="s">
        <v>250</v>
      </c>
      <c r="Y38" s="152"/>
      <c r="Z38" s="152"/>
      <c r="AA38" s="152"/>
      <c r="AB38" s="152"/>
      <c r="AC38" s="152"/>
      <c r="AD38" s="152"/>
      <c r="AE38" s="152"/>
      <c r="AF38" s="152"/>
      <c r="AG38" s="152" t="s">
        <v>251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4">
        <v>27</v>
      </c>
      <c r="B39" s="185" t="s">
        <v>310</v>
      </c>
      <c r="C39" s="194" t="s">
        <v>311</v>
      </c>
      <c r="D39" s="186" t="s">
        <v>254</v>
      </c>
      <c r="E39" s="187">
        <v>79.194800000000001</v>
      </c>
      <c r="F39" s="188"/>
      <c r="G39" s="189">
        <f t="shared" si="21"/>
        <v>0</v>
      </c>
      <c r="H39" s="188"/>
      <c r="I39" s="189">
        <f t="shared" si="22"/>
        <v>0</v>
      </c>
      <c r="J39" s="188"/>
      <c r="K39" s="189">
        <f t="shared" si="23"/>
        <v>0</v>
      </c>
      <c r="L39" s="189">
        <v>21</v>
      </c>
      <c r="M39" s="189">
        <f t="shared" si="24"/>
        <v>0</v>
      </c>
      <c r="N39" s="189">
        <v>4.7660000000000001E-2</v>
      </c>
      <c r="O39" s="189">
        <f t="shared" si="25"/>
        <v>3.77</v>
      </c>
      <c r="P39" s="189">
        <v>0</v>
      </c>
      <c r="Q39" s="189">
        <f t="shared" si="26"/>
        <v>0</v>
      </c>
      <c r="R39" s="189"/>
      <c r="S39" s="189" t="s">
        <v>215</v>
      </c>
      <c r="T39" s="189" t="s">
        <v>215</v>
      </c>
      <c r="U39" s="189">
        <v>0.84</v>
      </c>
      <c r="V39" s="189">
        <f t="shared" si="27"/>
        <v>66.52</v>
      </c>
      <c r="W39" s="189"/>
      <c r="X39" s="190" t="s">
        <v>250</v>
      </c>
      <c r="Y39" s="152"/>
      <c r="Z39" s="152"/>
      <c r="AA39" s="152"/>
      <c r="AB39" s="152"/>
      <c r="AC39" s="152"/>
      <c r="AD39" s="152"/>
      <c r="AE39" s="152"/>
      <c r="AF39" s="152"/>
      <c r="AG39" s="152" t="s">
        <v>251</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ht="22.5" outlineLevel="1" x14ac:dyDescent="0.2">
      <c r="A40" s="184">
        <v>28</v>
      </c>
      <c r="B40" s="185" t="s">
        <v>312</v>
      </c>
      <c r="C40" s="194" t="s">
        <v>313</v>
      </c>
      <c r="D40" s="186" t="s">
        <v>254</v>
      </c>
      <c r="E40" s="187">
        <v>500.37700000000001</v>
      </c>
      <c r="F40" s="188"/>
      <c r="G40" s="189">
        <f t="shared" si="21"/>
        <v>0</v>
      </c>
      <c r="H40" s="188"/>
      <c r="I40" s="189">
        <f t="shared" si="22"/>
        <v>0</v>
      </c>
      <c r="J40" s="188"/>
      <c r="K40" s="189">
        <f t="shared" si="23"/>
        <v>0</v>
      </c>
      <c r="L40" s="189">
        <v>21</v>
      </c>
      <c r="M40" s="189">
        <f t="shared" si="24"/>
        <v>0</v>
      </c>
      <c r="N40" s="189">
        <v>1.038E-2</v>
      </c>
      <c r="O40" s="189">
        <f t="shared" si="25"/>
        <v>5.19</v>
      </c>
      <c r="P40" s="189">
        <v>0</v>
      </c>
      <c r="Q40" s="189">
        <f t="shared" si="26"/>
        <v>0</v>
      </c>
      <c r="R40" s="189"/>
      <c r="S40" s="189" t="s">
        <v>215</v>
      </c>
      <c r="T40" s="189" t="s">
        <v>215</v>
      </c>
      <c r="U40" s="189">
        <v>0.33688000000000001</v>
      </c>
      <c r="V40" s="189">
        <f t="shared" si="27"/>
        <v>168.57</v>
      </c>
      <c r="W40" s="189"/>
      <c r="X40" s="190" t="s">
        <v>250</v>
      </c>
      <c r="Y40" s="152"/>
      <c r="Z40" s="152"/>
      <c r="AA40" s="152"/>
      <c r="AB40" s="152"/>
      <c r="AC40" s="152"/>
      <c r="AD40" s="152"/>
      <c r="AE40" s="152"/>
      <c r="AF40" s="152"/>
      <c r="AG40" s="152" t="s">
        <v>251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22.5" outlineLevel="1" x14ac:dyDescent="0.2">
      <c r="A41" s="184">
        <v>29</v>
      </c>
      <c r="B41" s="185" t="s">
        <v>314</v>
      </c>
      <c r="C41" s="194" t="s">
        <v>315</v>
      </c>
      <c r="D41" s="186" t="s">
        <v>254</v>
      </c>
      <c r="E41" s="187">
        <v>3.0960000000000001</v>
      </c>
      <c r="F41" s="188"/>
      <c r="G41" s="189">
        <f t="shared" si="21"/>
        <v>0</v>
      </c>
      <c r="H41" s="188"/>
      <c r="I41" s="189">
        <f t="shared" si="22"/>
        <v>0</v>
      </c>
      <c r="J41" s="188"/>
      <c r="K41" s="189">
        <f t="shared" si="23"/>
        <v>0</v>
      </c>
      <c r="L41" s="189">
        <v>21</v>
      </c>
      <c r="M41" s="189">
        <f t="shared" si="24"/>
        <v>0</v>
      </c>
      <c r="N41" s="189">
        <v>3.4909999999999997E-2</v>
      </c>
      <c r="O41" s="189">
        <f t="shared" si="25"/>
        <v>0.11</v>
      </c>
      <c r="P41" s="189">
        <v>0</v>
      </c>
      <c r="Q41" s="189">
        <f t="shared" si="26"/>
        <v>0</v>
      </c>
      <c r="R41" s="189"/>
      <c r="S41" s="189" t="s">
        <v>215</v>
      </c>
      <c r="T41" s="189" t="s">
        <v>215</v>
      </c>
      <c r="U41" s="189">
        <v>1.1841699999999999</v>
      </c>
      <c r="V41" s="189">
        <f t="shared" si="27"/>
        <v>3.67</v>
      </c>
      <c r="W41" s="189"/>
      <c r="X41" s="190" t="s">
        <v>250</v>
      </c>
      <c r="Y41" s="152"/>
      <c r="Z41" s="152"/>
      <c r="AA41" s="152"/>
      <c r="AB41" s="152"/>
      <c r="AC41" s="152"/>
      <c r="AD41" s="152"/>
      <c r="AE41" s="152"/>
      <c r="AF41" s="152"/>
      <c r="AG41" s="152" t="s">
        <v>251</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x14ac:dyDescent="0.2">
      <c r="A42" s="167" t="s">
        <v>210</v>
      </c>
      <c r="B42" s="168" t="s">
        <v>136</v>
      </c>
      <c r="C42" s="193" t="s">
        <v>137</v>
      </c>
      <c r="D42" s="169"/>
      <c r="E42" s="170"/>
      <c r="F42" s="171"/>
      <c r="G42" s="171">
        <f>SUMIF(AG43:AG43,"&lt;&gt;NOR",G43:G43)</f>
        <v>0</v>
      </c>
      <c r="H42" s="171"/>
      <c r="I42" s="171">
        <f>SUM(I43:I43)</f>
        <v>0</v>
      </c>
      <c r="J42" s="171"/>
      <c r="K42" s="171">
        <f>SUM(K43:K43)</f>
        <v>0</v>
      </c>
      <c r="L42" s="171"/>
      <c r="M42" s="171">
        <f>SUM(M43:M43)</f>
        <v>0</v>
      </c>
      <c r="N42" s="171"/>
      <c r="O42" s="171">
        <f>SUM(O43:O43)</f>
        <v>0.36</v>
      </c>
      <c r="P42" s="171"/>
      <c r="Q42" s="171">
        <f>SUM(Q43:Q43)</f>
        <v>0</v>
      </c>
      <c r="R42" s="171"/>
      <c r="S42" s="171"/>
      <c r="T42" s="171"/>
      <c r="U42" s="171"/>
      <c r="V42" s="171">
        <f>SUM(V43:V43)</f>
        <v>7.09</v>
      </c>
      <c r="W42" s="171"/>
      <c r="X42" s="172"/>
      <c r="AG42" t="s">
        <v>211</v>
      </c>
    </row>
    <row r="43" spans="1:60" outlineLevel="1" x14ac:dyDescent="0.2">
      <c r="A43" s="184">
        <v>30</v>
      </c>
      <c r="B43" s="185" t="s">
        <v>316</v>
      </c>
      <c r="C43" s="194" t="s">
        <v>317</v>
      </c>
      <c r="D43" s="186" t="s">
        <v>254</v>
      </c>
      <c r="E43" s="187">
        <v>6.4130000000000003</v>
      </c>
      <c r="F43" s="188"/>
      <c r="G43" s="189">
        <f>ROUND(E43*F43,2)</f>
        <v>0</v>
      </c>
      <c r="H43" s="188"/>
      <c r="I43" s="189">
        <f>ROUND(E43*H43,2)</f>
        <v>0</v>
      </c>
      <c r="J43" s="188"/>
      <c r="K43" s="189">
        <f>ROUND(E43*J43,2)</f>
        <v>0</v>
      </c>
      <c r="L43" s="189">
        <v>21</v>
      </c>
      <c r="M43" s="189">
        <f>G43*(1+L43/100)</f>
        <v>0</v>
      </c>
      <c r="N43" s="189">
        <v>5.577E-2</v>
      </c>
      <c r="O43" s="189">
        <f>ROUND(E43*N43,2)</f>
        <v>0.36</v>
      </c>
      <c r="P43" s="189">
        <v>0</v>
      </c>
      <c r="Q43" s="189">
        <f>ROUND(E43*P43,2)</f>
        <v>0</v>
      </c>
      <c r="R43" s="189"/>
      <c r="S43" s="189" t="s">
        <v>215</v>
      </c>
      <c r="T43" s="189" t="s">
        <v>215</v>
      </c>
      <c r="U43" s="189">
        <v>1.1060000000000001</v>
      </c>
      <c r="V43" s="189">
        <f>ROUND(E43*U43,2)</f>
        <v>7.09</v>
      </c>
      <c r="W43" s="189"/>
      <c r="X43" s="190" t="s">
        <v>250</v>
      </c>
      <c r="Y43" s="152"/>
      <c r="Z43" s="152"/>
      <c r="AA43" s="152"/>
      <c r="AB43" s="152"/>
      <c r="AC43" s="152"/>
      <c r="AD43" s="152"/>
      <c r="AE43" s="152"/>
      <c r="AF43" s="152"/>
      <c r="AG43" s="152" t="s">
        <v>251</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x14ac:dyDescent="0.2">
      <c r="A44" s="167" t="s">
        <v>210</v>
      </c>
      <c r="B44" s="168" t="s">
        <v>138</v>
      </c>
      <c r="C44" s="193" t="s">
        <v>139</v>
      </c>
      <c r="D44" s="169"/>
      <c r="E44" s="170"/>
      <c r="F44" s="171"/>
      <c r="G44" s="171">
        <f>SUMIF(AG45:AG49,"&lt;&gt;NOR",G45:G49)</f>
        <v>0</v>
      </c>
      <c r="H44" s="171"/>
      <c r="I44" s="171">
        <f>SUM(I45:I49)</f>
        <v>0</v>
      </c>
      <c r="J44" s="171"/>
      <c r="K44" s="171">
        <f>SUM(K45:K49)</f>
        <v>0</v>
      </c>
      <c r="L44" s="171"/>
      <c r="M44" s="171">
        <f>SUM(M45:M49)</f>
        <v>0</v>
      </c>
      <c r="N44" s="171"/>
      <c r="O44" s="171">
        <f>SUM(O45:O49)</f>
        <v>1.53</v>
      </c>
      <c r="P44" s="171"/>
      <c r="Q44" s="171">
        <f>SUM(Q45:Q49)</f>
        <v>0</v>
      </c>
      <c r="R44" s="171"/>
      <c r="S44" s="171"/>
      <c r="T44" s="171"/>
      <c r="U44" s="171"/>
      <c r="V44" s="171">
        <f>SUM(V45:V49)</f>
        <v>28.32</v>
      </c>
      <c r="W44" s="171"/>
      <c r="X44" s="172"/>
      <c r="AG44" t="s">
        <v>211</v>
      </c>
    </row>
    <row r="45" spans="1:60" outlineLevel="1" x14ac:dyDescent="0.2">
      <c r="A45" s="184">
        <v>31</v>
      </c>
      <c r="B45" s="185" t="s">
        <v>318</v>
      </c>
      <c r="C45" s="194" t="s">
        <v>319</v>
      </c>
      <c r="D45" s="186" t="s">
        <v>259</v>
      </c>
      <c r="E45" s="187">
        <v>1</v>
      </c>
      <c r="F45" s="188"/>
      <c r="G45" s="189">
        <f>ROUND(E45*F45,2)</f>
        <v>0</v>
      </c>
      <c r="H45" s="188"/>
      <c r="I45" s="189">
        <f>ROUND(E45*H45,2)</f>
        <v>0</v>
      </c>
      <c r="J45" s="188"/>
      <c r="K45" s="189">
        <f>ROUND(E45*J45,2)</f>
        <v>0</v>
      </c>
      <c r="L45" s="189">
        <v>21</v>
      </c>
      <c r="M45" s="189">
        <f>G45*(1+L45/100)</f>
        <v>0</v>
      </c>
      <c r="N45" s="189">
        <v>1.8970000000000001E-2</v>
      </c>
      <c r="O45" s="189">
        <f>ROUND(E45*N45,2)</f>
        <v>0.02</v>
      </c>
      <c r="P45" s="189">
        <v>0</v>
      </c>
      <c r="Q45" s="189">
        <f>ROUND(E45*P45,2)</f>
        <v>0</v>
      </c>
      <c r="R45" s="189"/>
      <c r="S45" s="189" t="s">
        <v>215</v>
      </c>
      <c r="T45" s="189" t="s">
        <v>215</v>
      </c>
      <c r="U45" s="189">
        <v>1.86</v>
      </c>
      <c r="V45" s="189">
        <f>ROUND(E45*U45,2)</f>
        <v>1.86</v>
      </c>
      <c r="W45" s="189"/>
      <c r="X45" s="190" t="s">
        <v>250</v>
      </c>
      <c r="Y45" s="152"/>
      <c r="Z45" s="152"/>
      <c r="AA45" s="152"/>
      <c r="AB45" s="152"/>
      <c r="AC45" s="152"/>
      <c r="AD45" s="152"/>
      <c r="AE45" s="152"/>
      <c r="AF45" s="152"/>
      <c r="AG45" s="152" t="s">
        <v>251</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ht="22.5" outlineLevel="1" x14ac:dyDescent="0.2">
      <c r="A46" s="184">
        <v>32</v>
      </c>
      <c r="B46" s="185" t="s">
        <v>320</v>
      </c>
      <c r="C46" s="194" t="s">
        <v>321</v>
      </c>
      <c r="D46" s="186" t="s">
        <v>259</v>
      </c>
      <c r="E46" s="187">
        <v>1</v>
      </c>
      <c r="F46" s="188"/>
      <c r="G46" s="189">
        <f>ROUND(E46*F46,2)</f>
        <v>0</v>
      </c>
      <c r="H46" s="188"/>
      <c r="I46" s="189">
        <f>ROUND(E46*H46,2)</f>
        <v>0</v>
      </c>
      <c r="J46" s="188"/>
      <c r="K46" s="189">
        <f>ROUND(E46*J46,2)</f>
        <v>0</v>
      </c>
      <c r="L46" s="189">
        <v>21</v>
      </c>
      <c r="M46" s="189">
        <f>G46*(1+L46/100)</f>
        <v>0</v>
      </c>
      <c r="N46" s="189">
        <v>1.0999999999999999E-2</v>
      </c>
      <c r="O46" s="189">
        <f>ROUND(E46*N46,2)</f>
        <v>0.01</v>
      </c>
      <c r="P46" s="189">
        <v>0</v>
      </c>
      <c r="Q46" s="189">
        <f>ROUND(E46*P46,2)</f>
        <v>0</v>
      </c>
      <c r="R46" s="189" t="s">
        <v>269</v>
      </c>
      <c r="S46" s="189" t="s">
        <v>215</v>
      </c>
      <c r="T46" s="189" t="s">
        <v>215</v>
      </c>
      <c r="U46" s="189">
        <v>0</v>
      </c>
      <c r="V46" s="189">
        <f>ROUND(E46*U46,2)</f>
        <v>0</v>
      </c>
      <c r="W46" s="189"/>
      <c r="X46" s="190" t="s">
        <v>270</v>
      </c>
      <c r="Y46" s="152"/>
      <c r="Z46" s="152"/>
      <c r="AA46" s="152"/>
      <c r="AB46" s="152"/>
      <c r="AC46" s="152"/>
      <c r="AD46" s="152"/>
      <c r="AE46" s="152"/>
      <c r="AF46" s="152"/>
      <c r="AG46" s="152" t="s">
        <v>271</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84">
        <v>33</v>
      </c>
      <c r="B47" s="185" t="s">
        <v>322</v>
      </c>
      <c r="C47" s="194" t="s">
        <v>323</v>
      </c>
      <c r="D47" s="186" t="s">
        <v>259</v>
      </c>
      <c r="E47" s="187">
        <v>3</v>
      </c>
      <c r="F47" s="188"/>
      <c r="G47" s="189">
        <f>ROUND(E47*F47,2)</f>
        <v>0</v>
      </c>
      <c r="H47" s="188"/>
      <c r="I47" s="189">
        <f>ROUND(E47*H47,2)</f>
        <v>0</v>
      </c>
      <c r="J47" s="188"/>
      <c r="K47" s="189">
        <f>ROUND(E47*J47,2)</f>
        <v>0</v>
      </c>
      <c r="L47" s="189">
        <v>21</v>
      </c>
      <c r="M47" s="189">
        <f>G47*(1+L47/100)</f>
        <v>0</v>
      </c>
      <c r="N47" s="189">
        <v>0.49075000000000002</v>
      </c>
      <c r="O47" s="189">
        <f>ROUND(E47*N47,2)</f>
        <v>1.47</v>
      </c>
      <c r="P47" s="189">
        <v>0</v>
      </c>
      <c r="Q47" s="189">
        <f>ROUND(E47*P47,2)</f>
        <v>0</v>
      </c>
      <c r="R47" s="189"/>
      <c r="S47" s="189" t="s">
        <v>215</v>
      </c>
      <c r="T47" s="189" t="s">
        <v>215</v>
      </c>
      <c r="U47" s="189">
        <v>8.82</v>
      </c>
      <c r="V47" s="189">
        <f>ROUND(E47*U47,2)</f>
        <v>26.46</v>
      </c>
      <c r="W47" s="189"/>
      <c r="X47" s="190" t="s">
        <v>250</v>
      </c>
      <c r="Y47" s="152"/>
      <c r="Z47" s="152"/>
      <c r="AA47" s="152"/>
      <c r="AB47" s="152"/>
      <c r="AC47" s="152"/>
      <c r="AD47" s="152"/>
      <c r="AE47" s="152"/>
      <c r="AF47" s="152"/>
      <c r="AG47" s="152" t="s">
        <v>251</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ht="22.5" outlineLevel="1" x14ac:dyDescent="0.2">
      <c r="A48" s="184">
        <v>34</v>
      </c>
      <c r="B48" s="185" t="s">
        <v>324</v>
      </c>
      <c r="C48" s="194" t="s">
        <v>325</v>
      </c>
      <c r="D48" s="186" t="s">
        <v>259</v>
      </c>
      <c r="E48" s="187">
        <v>2</v>
      </c>
      <c r="F48" s="188"/>
      <c r="G48" s="189">
        <f>ROUND(E48*F48,2)</f>
        <v>0</v>
      </c>
      <c r="H48" s="188"/>
      <c r="I48" s="189">
        <f>ROUND(E48*H48,2)</f>
        <v>0</v>
      </c>
      <c r="J48" s="188"/>
      <c r="K48" s="189">
        <f>ROUND(E48*J48,2)</f>
        <v>0</v>
      </c>
      <c r="L48" s="189">
        <v>21</v>
      </c>
      <c r="M48" s="189">
        <f>G48*(1+L48/100)</f>
        <v>0</v>
      </c>
      <c r="N48" s="189">
        <v>1.11E-2</v>
      </c>
      <c r="O48" s="189">
        <f>ROUND(E48*N48,2)</f>
        <v>0.02</v>
      </c>
      <c r="P48" s="189">
        <v>0</v>
      </c>
      <c r="Q48" s="189">
        <f>ROUND(E48*P48,2)</f>
        <v>0</v>
      </c>
      <c r="R48" s="189" t="s">
        <v>269</v>
      </c>
      <c r="S48" s="189" t="s">
        <v>215</v>
      </c>
      <c r="T48" s="189" t="s">
        <v>215</v>
      </c>
      <c r="U48" s="189">
        <v>0</v>
      </c>
      <c r="V48" s="189">
        <f>ROUND(E48*U48,2)</f>
        <v>0</v>
      </c>
      <c r="W48" s="189"/>
      <c r="X48" s="190" t="s">
        <v>270</v>
      </c>
      <c r="Y48" s="152"/>
      <c r="Z48" s="152"/>
      <c r="AA48" s="152"/>
      <c r="AB48" s="152"/>
      <c r="AC48" s="152"/>
      <c r="AD48" s="152"/>
      <c r="AE48" s="152"/>
      <c r="AF48" s="152"/>
      <c r="AG48" s="152" t="s">
        <v>271</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ht="22.5" outlineLevel="1" x14ac:dyDescent="0.2">
      <c r="A49" s="184">
        <v>35</v>
      </c>
      <c r="B49" s="185" t="s">
        <v>326</v>
      </c>
      <c r="C49" s="194" t="s">
        <v>327</v>
      </c>
      <c r="D49" s="186" t="s">
        <v>259</v>
      </c>
      <c r="E49" s="187">
        <v>1</v>
      </c>
      <c r="F49" s="188"/>
      <c r="G49" s="189">
        <f>ROUND(E49*F49,2)</f>
        <v>0</v>
      </c>
      <c r="H49" s="188"/>
      <c r="I49" s="189">
        <f>ROUND(E49*H49,2)</f>
        <v>0</v>
      </c>
      <c r="J49" s="188"/>
      <c r="K49" s="189">
        <f>ROUND(E49*J49,2)</f>
        <v>0</v>
      </c>
      <c r="L49" s="189">
        <v>21</v>
      </c>
      <c r="M49" s="189">
        <f>G49*(1+L49/100)</f>
        <v>0</v>
      </c>
      <c r="N49" s="189">
        <v>1.18E-2</v>
      </c>
      <c r="O49" s="189">
        <f>ROUND(E49*N49,2)</f>
        <v>0.01</v>
      </c>
      <c r="P49" s="189">
        <v>0</v>
      </c>
      <c r="Q49" s="189">
        <f>ROUND(E49*P49,2)</f>
        <v>0</v>
      </c>
      <c r="R49" s="189" t="s">
        <v>269</v>
      </c>
      <c r="S49" s="189" t="s">
        <v>215</v>
      </c>
      <c r="T49" s="189" t="s">
        <v>215</v>
      </c>
      <c r="U49" s="189">
        <v>0</v>
      </c>
      <c r="V49" s="189">
        <f>ROUND(E49*U49,2)</f>
        <v>0</v>
      </c>
      <c r="W49" s="189"/>
      <c r="X49" s="190" t="s">
        <v>270</v>
      </c>
      <c r="Y49" s="152"/>
      <c r="Z49" s="152"/>
      <c r="AA49" s="152"/>
      <c r="AB49" s="152"/>
      <c r="AC49" s="152"/>
      <c r="AD49" s="152"/>
      <c r="AE49" s="152"/>
      <c r="AF49" s="152"/>
      <c r="AG49" s="152" t="s">
        <v>271</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x14ac:dyDescent="0.2">
      <c r="A50" s="167" t="s">
        <v>210</v>
      </c>
      <c r="B50" s="168" t="s">
        <v>140</v>
      </c>
      <c r="C50" s="193" t="s">
        <v>141</v>
      </c>
      <c r="D50" s="169"/>
      <c r="E50" s="170"/>
      <c r="F50" s="171"/>
      <c r="G50" s="171">
        <f>SUMIF(AG51:AG51,"&lt;&gt;NOR",G51:G51)</f>
        <v>0</v>
      </c>
      <c r="H50" s="171"/>
      <c r="I50" s="171">
        <f>SUM(I51:I51)</f>
        <v>0</v>
      </c>
      <c r="J50" s="171"/>
      <c r="K50" s="171">
        <f>SUM(K51:K51)</f>
        <v>0</v>
      </c>
      <c r="L50" s="171"/>
      <c r="M50" s="171">
        <f>SUM(M51:M51)</f>
        <v>0</v>
      </c>
      <c r="N50" s="171"/>
      <c r="O50" s="171">
        <f>SUM(O51:O51)</f>
        <v>0.21</v>
      </c>
      <c r="P50" s="171"/>
      <c r="Q50" s="171">
        <f>SUM(Q51:Q51)</f>
        <v>0</v>
      </c>
      <c r="R50" s="171"/>
      <c r="S50" s="171"/>
      <c r="T50" s="171"/>
      <c r="U50" s="171"/>
      <c r="V50" s="171">
        <f>SUM(V51:V51)</f>
        <v>29.07</v>
      </c>
      <c r="W50" s="171"/>
      <c r="X50" s="172"/>
      <c r="AG50" t="s">
        <v>211</v>
      </c>
    </row>
    <row r="51" spans="1:60" outlineLevel="1" x14ac:dyDescent="0.2">
      <c r="A51" s="184">
        <v>36</v>
      </c>
      <c r="B51" s="185" t="s">
        <v>328</v>
      </c>
      <c r="C51" s="194" t="s">
        <v>329</v>
      </c>
      <c r="D51" s="186" t="s">
        <v>254</v>
      </c>
      <c r="E51" s="187">
        <v>135.81995000000001</v>
      </c>
      <c r="F51" s="188"/>
      <c r="G51" s="189">
        <f>ROUND(E51*F51,2)</f>
        <v>0</v>
      </c>
      <c r="H51" s="188"/>
      <c r="I51" s="189">
        <f>ROUND(E51*H51,2)</f>
        <v>0</v>
      </c>
      <c r="J51" s="188"/>
      <c r="K51" s="189">
        <f>ROUND(E51*J51,2)</f>
        <v>0</v>
      </c>
      <c r="L51" s="189">
        <v>21</v>
      </c>
      <c r="M51" s="189">
        <f>G51*(1+L51/100)</f>
        <v>0</v>
      </c>
      <c r="N51" s="189">
        <v>1.58E-3</v>
      </c>
      <c r="O51" s="189">
        <f>ROUND(E51*N51,2)</f>
        <v>0.21</v>
      </c>
      <c r="P51" s="189">
        <v>0</v>
      </c>
      <c r="Q51" s="189">
        <f>ROUND(E51*P51,2)</f>
        <v>0</v>
      </c>
      <c r="R51" s="189"/>
      <c r="S51" s="189" t="s">
        <v>215</v>
      </c>
      <c r="T51" s="189" t="s">
        <v>215</v>
      </c>
      <c r="U51" s="189">
        <v>0.214</v>
      </c>
      <c r="V51" s="189">
        <f>ROUND(E51*U51,2)</f>
        <v>29.07</v>
      </c>
      <c r="W51" s="189"/>
      <c r="X51" s="190" t="s">
        <v>250</v>
      </c>
      <c r="Y51" s="152"/>
      <c r="Z51" s="152"/>
      <c r="AA51" s="152"/>
      <c r="AB51" s="152"/>
      <c r="AC51" s="152"/>
      <c r="AD51" s="152"/>
      <c r="AE51" s="152"/>
      <c r="AF51" s="152"/>
      <c r="AG51" s="152" t="s">
        <v>251</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ht="25.5" x14ac:dyDescent="0.2">
      <c r="A52" s="167" t="s">
        <v>210</v>
      </c>
      <c r="B52" s="168" t="s">
        <v>142</v>
      </c>
      <c r="C52" s="193" t="s">
        <v>143</v>
      </c>
      <c r="D52" s="169"/>
      <c r="E52" s="170"/>
      <c r="F52" s="171"/>
      <c r="G52" s="171">
        <f>SUMIF(AG53:AG59,"&lt;&gt;NOR",G53:G59)</f>
        <v>0</v>
      </c>
      <c r="H52" s="171"/>
      <c r="I52" s="171">
        <f>SUM(I53:I59)</f>
        <v>0</v>
      </c>
      <c r="J52" s="171"/>
      <c r="K52" s="171">
        <f>SUM(K53:K59)</f>
        <v>0</v>
      </c>
      <c r="L52" s="171"/>
      <c r="M52" s="171">
        <f>SUM(M53:M59)</f>
        <v>0</v>
      </c>
      <c r="N52" s="171"/>
      <c r="O52" s="171">
        <f>SUM(O53:O59)</f>
        <v>0.04</v>
      </c>
      <c r="P52" s="171"/>
      <c r="Q52" s="171">
        <f>SUM(Q53:Q59)</f>
        <v>0</v>
      </c>
      <c r="R52" s="171"/>
      <c r="S52" s="171"/>
      <c r="T52" s="171"/>
      <c r="U52" s="171"/>
      <c r="V52" s="171">
        <f>SUM(V53:V59)</f>
        <v>57.140000000000008</v>
      </c>
      <c r="W52" s="171"/>
      <c r="X52" s="172"/>
      <c r="AG52" t="s">
        <v>211</v>
      </c>
    </row>
    <row r="53" spans="1:60" outlineLevel="1" x14ac:dyDescent="0.2">
      <c r="A53" s="184">
        <v>37</v>
      </c>
      <c r="B53" s="185" t="s">
        <v>330</v>
      </c>
      <c r="C53" s="194" t="s">
        <v>331</v>
      </c>
      <c r="D53" s="186" t="s">
        <v>254</v>
      </c>
      <c r="E53" s="187">
        <v>183.63200000000001</v>
      </c>
      <c r="F53" s="188"/>
      <c r="G53" s="189">
        <f>ROUND(E53*F53,2)</f>
        <v>0</v>
      </c>
      <c r="H53" s="188"/>
      <c r="I53" s="189">
        <f>ROUND(E53*H53,2)</f>
        <v>0</v>
      </c>
      <c r="J53" s="188"/>
      <c r="K53" s="189">
        <f>ROUND(E53*J53,2)</f>
        <v>0</v>
      </c>
      <c r="L53" s="189">
        <v>21</v>
      </c>
      <c r="M53" s="189">
        <f>G53*(1+L53/100)</f>
        <v>0</v>
      </c>
      <c r="N53" s="189">
        <v>4.0000000000000003E-5</v>
      </c>
      <c r="O53" s="189">
        <f>ROUND(E53*N53,2)</f>
        <v>0.01</v>
      </c>
      <c r="P53" s="189">
        <v>0</v>
      </c>
      <c r="Q53" s="189">
        <f>ROUND(E53*P53,2)</f>
        <v>0</v>
      </c>
      <c r="R53" s="189"/>
      <c r="S53" s="189" t="s">
        <v>215</v>
      </c>
      <c r="T53" s="189" t="s">
        <v>215</v>
      </c>
      <c r="U53" s="189">
        <v>0.308</v>
      </c>
      <c r="V53" s="189">
        <f>ROUND(E53*U53,2)</f>
        <v>56.56</v>
      </c>
      <c r="W53" s="189"/>
      <c r="X53" s="190" t="s">
        <v>250</v>
      </c>
      <c r="Y53" s="152"/>
      <c r="Z53" s="152"/>
      <c r="AA53" s="152"/>
      <c r="AB53" s="152"/>
      <c r="AC53" s="152"/>
      <c r="AD53" s="152"/>
      <c r="AE53" s="152"/>
      <c r="AF53" s="152"/>
      <c r="AG53" s="152" t="s">
        <v>251</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84">
        <v>38</v>
      </c>
      <c r="B54" s="185" t="s">
        <v>332</v>
      </c>
      <c r="C54" s="194" t="s">
        <v>333</v>
      </c>
      <c r="D54" s="186" t="s">
        <v>259</v>
      </c>
      <c r="E54" s="187">
        <v>2</v>
      </c>
      <c r="F54" s="188"/>
      <c r="G54" s="189">
        <f>ROUND(E54*F54,2)</f>
        <v>0</v>
      </c>
      <c r="H54" s="188"/>
      <c r="I54" s="189">
        <f>ROUND(E54*H54,2)</f>
        <v>0</v>
      </c>
      <c r="J54" s="188"/>
      <c r="K54" s="189">
        <f>ROUND(E54*J54,2)</f>
        <v>0</v>
      </c>
      <c r="L54" s="189">
        <v>21</v>
      </c>
      <c r="M54" s="189">
        <f>G54*(1+L54/100)</f>
        <v>0</v>
      </c>
      <c r="N54" s="189">
        <v>1.0000000000000001E-5</v>
      </c>
      <c r="O54" s="189">
        <f>ROUND(E54*N54,2)</f>
        <v>0</v>
      </c>
      <c r="P54" s="189">
        <v>0</v>
      </c>
      <c r="Q54" s="189">
        <f>ROUND(E54*P54,2)</f>
        <v>0</v>
      </c>
      <c r="R54" s="189"/>
      <c r="S54" s="189" t="s">
        <v>215</v>
      </c>
      <c r="T54" s="189" t="s">
        <v>215</v>
      </c>
      <c r="U54" s="189">
        <v>0.17</v>
      </c>
      <c r="V54" s="189">
        <f>ROUND(E54*U54,2)</f>
        <v>0.34</v>
      </c>
      <c r="W54" s="189"/>
      <c r="X54" s="190" t="s">
        <v>250</v>
      </c>
      <c r="Y54" s="152"/>
      <c r="Z54" s="152"/>
      <c r="AA54" s="152"/>
      <c r="AB54" s="152"/>
      <c r="AC54" s="152"/>
      <c r="AD54" s="152"/>
      <c r="AE54" s="152"/>
      <c r="AF54" s="152"/>
      <c r="AG54" s="152" t="s">
        <v>251</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
      <c r="A55" s="184">
        <v>39</v>
      </c>
      <c r="B55" s="185" t="s">
        <v>334</v>
      </c>
      <c r="C55" s="194" t="s">
        <v>335</v>
      </c>
      <c r="D55" s="186" t="s">
        <v>259</v>
      </c>
      <c r="E55" s="187">
        <v>2</v>
      </c>
      <c r="F55" s="188"/>
      <c r="G55" s="189">
        <f>ROUND(E55*F55,2)</f>
        <v>0</v>
      </c>
      <c r="H55" s="188"/>
      <c r="I55" s="189">
        <f>ROUND(E55*H55,2)</f>
        <v>0</v>
      </c>
      <c r="J55" s="188"/>
      <c r="K55" s="189">
        <f>ROUND(E55*J55,2)</f>
        <v>0</v>
      </c>
      <c r="L55" s="189">
        <v>21</v>
      </c>
      <c r="M55" s="189">
        <f>G55*(1+L55/100)</f>
        <v>0</v>
      </c>
      <c r="N55" s="189">
        <v>1.66E-2</v>
      </c>
      <c r="O55" s="189">
        <f>ROUND(E55*N55,2)</f>
        <v>0.03</v>
      </c>
      <c r="P55" s="189">
        <v>0</v>
      </c>
      <c r="Q55" s="189">
        <f>ROUND(E55*P55,2)</f>
        <v>0</v>
      </c>
      <c r="R55" s="189" t="s">
        <v>269</v>
      </c>
      <c r="S55" s="189" t="s">
        <v>215</v>
      </c>
      <c r="T55" s="189" t="s">
        <v>215</v>
      </c>
      <c r="U55" s="189">
        <v>0</v>
      </c>
      <c r="V55" s="189">
        <f>ROUND(E55*U55,2)</f>
        <v>0</v>
      </c>
      <c r="W55" s="189"/>
      <c r="X55" s="190" t="s">
        <v>270</v>
      </c>
      <c r="Y55" s="152"/>
      <c r="Z55" s="152"/>
      <c r="AA55" s="152"/>
      <c r="AB55" s="152"/>
      <c r="AC55" s="152"/>
      <c r="AD55" s="152"/>
      <c r="AE55" s="152"/>
      <c r="AF55" s="152"/>
      <c r="AG55" s="152" t="s">
        <v>271</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
      <c r="A56" s="184">
        <v>40</v>
      </c>
      <c r="B56" s="185" t="s">
        <v>336</v>
      </c>
      <c r="C56" s="194" t="s">
        <v>337</v>
      </c>
      <c r="D56" s="186" t="s">
        <v>259</v>
      </c>
      <c r="E56" s="187">
        <v>2</v>
      </c>
      <c r="F56" s="188"/>
      <c r="G56" s="189">
        <f>ROUND(E56*F56,2)</f>
        <v>0</v>
      </c>
      <c r="H56" s="188"/>
      <c r="I56" s="189">
        <f>ROUND(E56*H56,2)</f>
        <v>0</v>
      </c>
      <c r="J56" s="188"/>
      <c r="K56" s="189">
        <f>ROUND(E56*J56,2)</f>
        <v>0</v>
      </c>
      <c r="L56" s="189">
        <v>21</v>
      </c>
      <c r="M56" s="189">
        <f>G56*(1+L56/100)</f>
        <v>0</v>
      </c>
      <c r="N56" s="189">
        <v>0</v>
      </c>
      <c r="O56" s="189">
        <f>ROUND(E56*N56,2)</f>
        <v>0</v>
      </c>
      <c r="P56" s="189">
        <v>0</v>
      </c>
      <c r="Q56" s="189">
        <f>ROUND(E56*P56,2)</f>
        <v>0</v>
      </c>
      <c r="R56" s="189"/>
      <c r="S56" s="189" t="s">
        <v>215</v>
      </c>
      <c r="T56" s="189" t="s">
        <v>215</v>
      </c>
      <c r="U56" s="189">
        <v>0.11890000000000001</v>
      </c>
      <c r="V56" s="189">
        <f>ROUND(E56*U56,2)</f>
        <v>0.24</v>
      </c>
      <c r="W56" s="189"/>
      <c r="X56" s="190" t="s">
        <v>250</v>
      </c>
      <c r="Y56" s="152"/>
      <c r="Z56" s="152"/>
      <c r="AA56" s="152"/>
      <c r="AB56" s="152"/>
      <c r="AC56" s="152"/>
      <c r="AD56" s="152"/>
      <c r="AE56" s="152"/>
      <c r="AF56" s="152"/>
      <c r="AG56" s="152" t="s">
        <v>251</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77">
        <v>41</v>
      </c>
      <c r="B57" s="178" t="s">
        <v>338</v>
      </c>
      <c r="C57" s="195" t="s">
        <v>339</v>
      </c>
      <c r="D57" s="179" t="s">
        <v>214</v>
      </c>
      <c r="E57" s="180">
        <v>1</v>
      </c>
      <c r="F57" s="181"/>
      <c r="G57" s="182">
        <f>ROUND(E57*F57,2)</f>
        <v>0</v>
      </c>
      <c r="H57" s="181"/>
      <c r="I57" s="182">
        <f>ROUND(E57*H57,2)</f>
        <v>0</v>
      </c>
      <c r="J57" s="181"/>
      <c r="K57" s="182">
        <f>ROUND(E57*J57,2)</f>
        <v>0</v>
      </c>
      <c r="L57" s="182">
        <v>21</v>
      </c>
      <c r="M57" s="182">
        <f>G57*(1+L57/100)</f>
        <v>0</v>
      </c>
      <c r="N57" s="182">
        <v>0</v>
      </c>
      <c r="O57" s="182">
        <f>ROUND(E57*N57,2)</f>
        <v>0</v>
      </c>
      <c r="P57" s="182">
        <v>0</v>
      </c>
      <c r="Q57" s="182">
        <f>ROUND(E57*P57,2)</f>
        <v>0</v>
      </c>
      <c r="R57" s="182"/>
      <c r="S57" s="182" t="s">
        <v>215</v>
      </c>
      <c r="T57" s="182" t="s">
        <v>232</v>
      </c>
      <c r="U57" s="182">
        <v>0</v>
      </c>
      <c r="V57" s="182">
        <f>ROUND(E57*U57,2)</f>
        <v>0</v>
      </c>
      <c r="W57" s="182"/>
      <c r="X57" s="183" t="s">
        <v>217</v>
      </c>
      <c r="Y57" s="152"/>
      <c r="Z57" s="152"/>
      <c r="AA57" s="152"/>
      <c r="AB57" s="152"/>
      <c r="AC57" s="152"/>
      <c r="AD57" s="152"/>
      <c r="AE57" s="152"/>
      <c r="AF57" s="152"/>
      <c r="AG57" s="152" t="s">
        <v>340</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ht="33.75" outlineLevel="1" x14ac:dyDescent="0.2">
      <c r="A58" s="159"/>
      <c r="B58" s="160"/>
      <c r="C58" s="253" t="s">
        <v>341</v>
      </c>
      <c r="D58" s="254"/>
      <c r="E58" s="254"/>
      <c r="F58" s="254"/>
      <c r="G58" s="254"/>
      <c r="H58" s="162"/>
      <c r="I58" s="162"/>
      <c r="J58" s="162"/>
      <c r="K58" s="162"/>
      <c r="L58" s="162"/>
      <c r="M58" s="162"/>
      <c r="N58" s="162"/>
      <c r="O58" s="162"/>
      <c r="P58" s="162"/>
      <c r="Q58" s="162"/>
      <c r="R58" s="162"/>
      <c r="S58" s="162"/>
      <c r="T58" s="162"/>
      <c r="U58" s="162"/>
      <c r="V58" s="162"/>
      <c r="W58" s="162"/>
      <c r="X58" s="162"/>
      <c r="Y58" s="152"/>
      <c r="Z58" s="152"/>
      <c r="AA58" s="152"/>
      <c r="AB58" s="152"/>
      <c r="AC58" s="152"/>
      <c r="AD58" s="152"/>
      <c r="AE58" s="152"/>
      <c r="AF58" s="152"/>
      <c r="AG58" s="152" t="s">
        <v>223</v>
      </c>
      <c r="AH58" s="152"/>
      <c r="AI58" s="152"/>
      <c r="AJ58" s="152"/>
      <c r="AK58" s="152"/>
      <c r="AL58" s="152"/>
      <c r="AM58" s="152"/>
      <c r="AN58" s="152"/>
      <c r="AO58" s="152"/>
      <c r="AP58" s="152"/>
      <c r="AQ58" s="152"/>
      <c r="AR58" s="152"/>
      <c r="AS58" s="152"/>
      <c r="AT58" s="152"/>
      <c r="AU58" s="152"/>
      <c r="AV58" s="152"/>
      <c r="AW58" s="152"/>
      <c r="AX58" s="152"/>
      <c r="AY58" s="152"/>
      <c r="AZ58" s="152"/>
      <c r="BA58" s="191" t="str">
        <f>C58</f>
        <v>Náklady zhotovitele na vypracování provozních řádů pro zkušební či trvalý provoz včetně nákladů na předání všech návodů k obsluze a údržbě pro technologická zařízení a včetně zaškolení obsluhy objednatele.</v>
      </c>
      <c r="BB58" s="152"/>
      <c r="BC58" s="152"/>
      <c r="BD58" s="152"/>
      <c r="BE58" s="152"/>
      <c r="BF58" s="152"/>
      <c r="BG58" s="152"/>
      <c r="BH58" s="152"/>
    </row>
    <row r="59" spans="1:60" outlineLevel="1" x14ac:dyDescent="0.2">
      <c r="A59" s="159"/>
      <c r="B59" s="160"/>
      <c r="C59" s="276" t="s">
        <v>342</v>
      </c>
      <c r="D59" s="277"/>
      <c r="E59" s="277"/>
      <c r="F59" s="277"/>
      <c r="G59" s="277"/>
      <c r="H59" s="162"/>
      <c r="I59" s="162"/>
      <c r="J59" s="162"/>
      <c r="K59" s="162"/>
      <c r="L59" s="162"/>
      <c r="M59" s="162"/>
      <c r="N59" s="162"/>
      <c r="O59" s="162"/>
      <c r="P59" s="162"/>
      <c r="Q59" s="162"/>
      <c r="R59" s="162"/>
      <c r="S59" s="162"/>
      <c r="T59" s="162"/>
      <c r="U59" s="162"/>
      <c r="V59" s="162"/>
      <c r="W59" s="162"/>
      <c r="X59" s="162"/>
      <c r="Y59" s="152"/>
      <c r="Z59" s="152"/>
      <c r="AA59" s="152"/>
      <c r="AB59" s="152"/>
      <c r="AC59" s="152"/>
      <c r="AD59" s="152"/>
      <c r="AE59" s="152"/>
      <c r="AF59" s="152"/>
      <c r="AG59" s="152" t="s">
        <v>223</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x14ac:dyDescent="0.2">
      <c r="A60" s="167" t="s">
        <v>210</v>
      </c>
      <c r="B60" s="168" t="s">
        <v>144</v>
      </c>
      <c r="C60" s="193" t="s">
        <v>145</v>
      </c>
      <c r="D60" s="169"/>
      <c r="E60" s="170"/>
      <c r="F60" s="171"/>
      <c r="G60" s="171">
        <f>SUMIF(AG61:AG72,"&lt;&gt;NOR",G61:G72)</f>
        <v>0</v>
      </c>
      <c r="H60" s="171"/>
      <c r="I60" s="171">
        <f>SUM(I61:I72)</f>
        <v>0</v>
      </c>
      <c r="J60" s="171"/>
      <c r="K60" s="171">
        <f>SUM(K61:K72)</f>
        <v>0</v>
      </c>
      <c r="L60" s="171"/>
      <c r="M60" s="171">
        <f>SUM(M61:M72)</f>
        <v>0</v>
      </c>
      <c r="N60" s="171"/>
      <c r="O60" s="171">
        <f>SUM(O61:O72)</f>
        <v>0.02</v>
      </c>
      <c r="P60" s="171"/>
      <c r="Q60" s="171">
        <f>SUM(Q61:Q72)</f>
        <v>10.490000000000002</v>
      </c>
      <c r="R60" s="171"/>
      <c r="S60" s="171"/>
      <c r="T60" s="171"/>
      <c r="U60" s="171"/>
      <c r="V60" s="171">
        <f>SUM(V61:V72)</f>
        <v>74.72</v>
      </c>
      <c r="W60" s="171"/>
      <c r="X60" s="172"/>
      <c r="AG60" t="s">
        <v>211</v>
      </c>
    </row>
    <row r="61" spans="1:60" outlineLevel="1" x14ac:dyDescent="0.2">
      <c r="A61" s="184">
        <v>42</v>
      </c>
      <c r="B61" s="185" t="s">
        <v>343</v>
      </c>
      <c r="C61" s="194" t="s">
        <v>344</v>
      </c>
      <c r="D61" s="186" t="s">
        <v>254</v>
      </c>
      <c r="E61" s="187">
        <v>8</v>
      </c>
      <c r="F61" s="188"/>
      <c r="G61" s="189">
        <f t="shared" ref="G61:G72" si="28">ROUND(E61*F61,2)</f>
        <v>0</v>
      </c>
      <c r="H61" s="188"/>
      <c r="I61" s="189">
        <f t="shared" ref="I61:I72" si="29">ROUND(E61*H61,2)</f>
        <v>0</v>
      </c>
      <c r="J61" s="188"/>
      <c r="K61" s="189">
        <f t="shared" ref="K61:K72" si="30">ROUND(E61*J61,2)</f>
        <v>0</v>
      </c>
      <c r="L61" s="189">
        <v>21</v>
      </c>
      <c r="M61" s="189">
        <f t="shared" ref="M61:M72" si="31">G61*(1+L61/100)</f>
        <v>0</v>
      </c>
      <c r="N61" s="189">
        <v>6.7000000000000002E-4</v>
      </c>
      <c r="O61" s="189">
        <f t="shared" ref="O61:O72" si="32">ROUND(E61*N61,2)</f>
        <v>0.01</v>
      </c>
      <c r="P61" s="189">
        <v>5.5E-2</v>
      </c>
      <c r="Q61" s="189">
        <f t="shared" ref="Q61:Q72" si="33">ROUND(E61*P61,2)</f>
        <v>0.44</v>
      </c>
      <c r="R61" s="189"/>
      <c r="S61" s="189" t="s">
        <v>215</v>
      </c>
      <c r="T61" s="189" t="s">
        <v>215</v>
      </c>
      <c r="U61" s="189">
        <v>0.38100000000000001</v>
      </c>
      <c r="V61" s="189">
        <f t="shared" ref="V61:V72" si="34">ROUND(E61*U61,2)</f>
        <v>3.05</v>
      </c>
      <c r="W61" s="189"/>
      <c r="X61" s="190" t="s">
        <v>250</v>
      </c>
      <c r="Y61" s="152"/>
      <c r="Z61" s="152"/>
      <c r="AA61" s="152"/>
      <c r="AB61" s="152"/>
      <c r="AC61" s="152"/>
      <c r="AD61" s="152"/>
      <c r="AE61" s="152"/>
      <c r="AF61" s="152"/>
      <c r="AG61" s="152" t="s">
        <v>251</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ht="22.5" outlineLevel="1" x14ac:dyDescent="0.2">
      <c r="A62" s="184">
        <v>43</v>
      </c>
      <c r="B62" s="185" t="s">
        <v>345</v>
      </c>
      <c r="C62" s="194" t="s">
        <v>346</v>
      </c>
      <c r="D62" s="186" t="s">
        <v>254</v>
      </c>
      <c r="E62" s="187">
        <v>16.412500000000001</v>
      </c>
      <c r="F62" s="188"/>
      <c r="G62" s="189">
        <f t="shared" si="28"/>
        <v>0</v>
      </c>
      <c r="H62" s="188"/>
      <c r="I62" s="189">
        <f t="shared" si="29"/>
        <v>0</v>
      </c>
      <c r="J62" s="188"/>
      <c r="K62" s="189">
        <f t="shared" si="30"/>
        <v>0</v>
      </c>
      <c r="L62" s="189">
        <v>21</v>
      </c>
      <c r="M62" s="189">
        <f t="shared" si="31"/>
        <v>0</v>
      </c>
      <c r="N62" s="189">
        <v>3.3E-4</v>
      </c>
      <c r="O62" s="189">
        <f t="shared" si="32"/>
        <v>0.01</v>
      </c>
      <c r="P62" s="189">
        <v>1.235E-2</v>
      </c>
      <c r="Q62" s="189">
        <f t="shared" si="33"/>
        <v>0.2</v>
      </c>
      <c r="R62" s="189"/>
      <c r="S62" s="189" t="s">
        <v>215</v>
      </c>
      <c r="T62" s="189" t="s">
        <v>215</v>
      </c>
      <c r="U62" s="189">
        <v>0.34599999999999997</v>
      </c>
      <c r="V62" s="189">
        <f t="shared" si="34"/>
        <v>5.68</v>
      </c>
      <c r="W62" s="189"/>
      <c r="X62" s="190" t="s">
        <v>250</v>
      </c>
      <c r="Y62" s="152"/>
      <c r="Z62" s="152"/>
      <c r="AA62" s="152"/>
      <c r="AB62" s="152"/>
      <c r="AC62" s="152"/>
      <c r="AD62" s="152"/>
      <c r="AE62" s="152"/>
      <c r="AF62" s="152"/>
      <c r="AG62" s="152" t="s">
        <v>251</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
      <c r="A63" s="184">
        <v>44</v>
      </c>
      <c r="B63" s="185" t="s">
        <v>347</v>
      </c>
      <c r="C63" s="194" t="s">
        <v>348</v>
      </c>
      <c r="D63" s="186" t="s">
        <v>249</v>
      </c>
      <c r="E63" s="187">
        <v>0.08</v>
      </c>
      <c r="F63" s="188"/>
      <c r="G63" s="189">
        <f t="shared" si="28"/>
        <v>0</v>
      </c>
      <c r="H63" s="188"/>
      <c r="I63" s="189">
        <f t="shared" si="29"/>
        <v>0</v>
      </c>
      <c r="J63" s="188"/>
      <c r="K63" s="189">
        <f t="shared" si="30"/>
        <v>0</v>
      </c>
      <c r="L63" s="189">
        <v>21</v>
      </c>
      <c r="M63" s="189">
        <f t="shared" si="31"/>
        <v>0</v>
      </c>
      <c r="N63" s="189">
        <v>7.7099999999999998E-3</v>
      </c>
      <c r="O63" s="189">
        <f t="shared" si="32"/>
        <v>0</v>
      </c>
      <c r="P63" s="189">
        <v>2.4</v>
      </c>
      <c r="Q63" s="189">
        <f t="shared" si="33"/>
        <v>0.19</v>
      </c>
      <c r="R63" s="189"/>
      <c r="S63" s="189" t="s">
        <v>215</v>
      </c>
      <c r="T63" s="189" t="s">
        <v>215</v>
      </c>
      <c r="U63" s="189">
        <v>14.752000000000001</v>
      </c>
      <c r="V63" s="189">
        <f t="shared" si="34"/>
        <v>1.18</v>
      </c>
      <c r="W63" s="189"/>
      <c r="X63" s="190" t="s">
        <v>250</v>
      </c>
      <c r="Y63" s="152"/>
      <c r="Z63" s="152"/>
      <c r="AA63" s="152"/>
      <c r="AB63" s="152"/>
      <c r="AC63" s="152"/>
      <c r="AD63" s="152"/>
      <c r="AE63" s="152"/>
      <c r="AF63" s="152"/>
      <c r="AG63" s="152" t="s">
        <v>251</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84">
        <v>45</v>
      </c>
      <c r="B64" s="185" t="s">
        <v>349</v>
      </c>
      <c r="C64" s="194" t="s">
        <v>350</v>
      </c>
      <c r="D64" s="186" t="s">
        <v>259</v>
      </c>
      <c r="E64" s="187">
        <v>1</v>
      </c>
      <c r="F64" s="188"/>
      <c r="G64" s="189">
        <f t="shared" si="28"/>
        <v>0</v>
      </c>
      <c r="H64" s="188"/>
      <c r="I64" s="189">
        <f t="shared" si="29"/>
        <v>0</v>
      </c>
      <c r="J64" s="188"/>
      <c r="K64" s="189">
        <f t="shared" si="30"/>
        <v>0</v>
      </c>
      <c r="L64" s="189">
        <v>21</v>
      </c>
      <c r="M64" s="189">
        <f t="shared" si="31"/>
        <v>0</v>
      </c>
      <c r="N64" s="189">
        <v>0</v>
      </c>
      <c r="O64" s="189">
        <f t="shared" si="32"/>
        <v>0</v>
      </c>
      <c r="P64" s="189">
        <v>0</v>
      </c>
      <c r="Q64" s="189">
        <f t="shared" si="33"/>
        <v>0</v>
      </c>
      <c r="R64" s="189"/>
      <c r="S64" s="189" t="s">
        <v>215</v>
      </c>
      <c r="T64" s="189" t="s">
        <v>215</v>
      </c>
      <c r="U64" s="189">
        <v>0.05</v>
      </c>
      <c r="V64" s="189">
        <f t="shared" si="34"/>
        <v>0.05</v>
      </c>
      <c r="W64" s="189"/>
      <c r="X64" s="190" t="s">
        <v>250</v>
      </c>
      <c r="Y64" s="152"/>
      <c r="Z64" s="152"/>
      <c r="AA64" s="152"/>
      <c r="AB64" s="152"/>
      <c r="AC64" s="152"/>
      <c r="AD64" s="152"/>
      <c r="AE64" s="152"/>
      <c r="AF64" s="152"/>
      <c r="AG64" s="152" t="s">
        <v>251</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84">
        <v>46</v>
      </c>
      <c r="B65" s="185" t="s">
        <v>351</v>
      </c>
      <c r="C65" s="194" t="s">
        <v>352</v>
      </c>
      <c r="D65" s="186" t="s">
        <v>254</v>
      </c>
      <c r="E65" s="187">
        <v>1</v>
      </c>
      <c r="F65" s="188"/>
      <c r="G65" s="189">
        <f t="shared" si="28"/>
        <v>0</v>
      </c>
      <c r="H65" s="188"/>
      <c r="I65" s="189">
        <f t="shared" si="29"/>
        <v>0</v>
      </c>
      <c r="J65" s="188"/>
      <c r="K65" s="189">
        <f t="shared" si="30"/>
        <v>0</v>
      </c>
      <c r="L65" s="189">
        <v>21</v>
      </c>
      <c r="M65" s="189">
        <f t="shared" si="31"/>
        <v>0</v>
      </c>
      <c r="N65" s="189">
        <v>1.17E-3</v>
      </c>
      <c r="O65" s="189">
        <f t="shared" si="32"/>
        <v>0</v>
      </c>
      <c r="P65" s="189">
        <v>7.5999999999999998E-2</v>
      </c>
      <c r="Q65" s="189">
        <f t="shared" si="33"/>
        <v>0.08</v>
      </c>
      <c r="R65" s="189"/>
      <c r="S65" s="189" t="s">
        <v>215</v>
      </c>
      <c r="T65" s="189" t="s">
        <v>215</v>
      </c>
      <c r="U65" s="189">
        <v>0.93899999999999995</v>
      </c>
      <c r="V65" s="189">
        <f t="shared" si="34"/>
        <v>0.94</v>
      </c>
      <c r="W65" s="189"/>
      <c r="X65" s="190" t="s">
        <v>250</v>
      </c>
      <c r="Y65" s="152"/>
      <c r="Z65" s="152"/>
      <c r="AA65" s="152"/>
      <c r="AB65" s="152"/>
      <c r="AC65" s="152"/>
      <c r="AD65" s="152"/>
      <c r="AE65" s="152"/>
      <c r="AF65" s="152"/>
      <c r="AG65" s="152" t="s">
        <v>251</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84">
        <v>47</v>
      </c>
      <c r="B66" s="185" t="s">
        <v>353</v>
      </c>
      <c r="C66" s="194" t="s">
        <v>354</v>
      </c>
      <c r="D66" s="186" t="s">
        <v>249</v>
      </c>
      <c r="E66" s="187">
        <v>2.0604</v>
      </c>
      <c r="F66" s="188"/>
      <c r="G66" s="189">
        <f t="shared" si="28"/>
        <v>0</v>
      </c>
      <c r="H66" s="188"/>
      <c r="I66" s="189">
        <f t="shared" si="29"/>
        <v>0</v>
      </c>
      <c r="J66" s="188"/>
      <c r="K66" s="189">
        <f t="shared" si="30"/>
        <v>0</v>
      </c>
      <c r="L66" s="189">
        <v>21</v>
      </c>
      <c r="M66" s="189">
        <f t="shared" si="31"/>
        <v>0</v>
      </c>
      <c r="N66" s="189">
        <v>1.82E-3</v>
      </c>
      <c r="O66" s="189">
        <f t="shared" si="32"/>
        <v>0</v>
      </c>
      <c r="P66" s="189">
        <v>1.8</v>
      </c>
      <c r="Q66" s="189">
        <f t="shared" si="33"/>
        <v>3.71</v>
      </c>
      <c r="R66" s="189"/>
      <c r="S66" s="189" t="s">
        <v>215</v>
      </c>
      <c r="T66" s="189" t="s">
        <v>215</v>
      </c>
      <c r="U66" s="189">
        <v>3.6080000000000001</v>
      </c>
      <c r="V66" s="189">
        <f t="shared" si="34"/>
        <v>7.43</v>
      </c>
      <c r="W66" s="189"/>
      <c r="X66" s="190" t="s">
        <v>250</v>
      </c>
      <c r="Y66" s="152"/>
      <c r="Z66" s="152"/>
      <c r="AA66" s="152"/>
      <c r="AB66" s="152"/>
      <c r="AC66" s="152"/>
      <c r="AD66" s="152"/>
      <c r="AE66" s="152"/>
      <c r="AF66" s="152"/>
      <c r="AG66" s="152" t="s">
        <v>251</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84">
        <v>48</v>
      </c>
      <c r="B67" s="185" t="s">
        <v>355</v>
      </c>
      <c r="C67" s="194" t="s">
        <v>356</v>
      </c>
      <c r="D67" s="186" t="s">
        <v>288</v>
      </c>
      <c r="E67" s="187">
        <v>16.283999999999999</v>
      </c>
      <c r="F67" s="188"/>
      <c r="G67" s="189">
        <f t="shared" si="28"/>
        <v>0</v>
      </c>
      <c r="H67" s="188"/>
      <c r="I67" s="189">
        <f t="shared" si="29"/>
        <v>0</v>
      </c>
      <c r="J67" s="188"/>
      <c r="K67" s="189">
        <f t="shared" si="30"/>
        <v>0</v>
      </c>
      <c r="L67" s="189">
        <v>21</v>
      </c>
      <c r="M67" s="189">
        <f t="shared" si="31"/>
        <v>0</v>
      </c>
      <c r="N67" s="189">
        <v>0</v>
      </c>
      <c r="O67" s="189">
        <f t="shared" si="32"/>
        <v>0</v>
      </c>
      <c r="P67" s="189">
        <v>7.0000000000000001E-3</v>
      </c>
      <c r="Q67" s="189">
        <f t="shared" si="33"/>
        <v>0.11</v>
      </c>
      <c r="R67" s="189"/>
      <c r="S67" s="189" t="s">
        <v>215</v>
      </c>
      <c r="T67" s="189" t="s">
        <v>215</v>
      </c>
      <c r="U67" s="189">
        <v>0.25800000000000001</v>
      </c>
      <c r="V67" s="189">
        <f t="shared" si="34"/>
        <v>4.2</v>
      </c>
      <c r="W67" s="189"/>
      <c r="X67" s="190" t="s">
        <v>250</v>
      </c>
      <c r="Y67" s="152"/>
      <c r="Z67" s="152"/>
      <c r="AA67" s="152"/>
      <c r="AB67" s="152"/>
      <c r="AC67" s="152"/>
      <c r="AD67" s="152"/>
      <c r="AE67" s="152"/>
      <c r="AF67" s="152"/>
      <c r="AG67" s="152" t="s">
        <v>251</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84">
        <v>49</v>
      </c>
      <c r="B68" s="185" t="s">
        <v>357</v>
      </c>
      <c r="C68" s="194" t="s">
        <v>358</v>
      </c>
      <c r="D68" s="186" t="s">
        <v>288</v>
      </c>
      <c r="E68" s="187">
        <v>5.44</v>
      </c>
      <c r="F68" s="188"/>
      <c r="G68" s="189">
        <f t="shared" si="28"/>
        <v>0</v>
      </c>
      <c r="H68" s="188"/>
      <c r="I68" s="189">
        <f t="shared" si="29"/>
        <v>0</v>
      </c>
      <c r="J68" s="188"/>
      <c r="K68" s="189">
        <f t="shared" si="30"/>
        <v>0</v>
      </c>
      <c r="L68" s="189">
        <v>21</v>
      </c>
      <c r="M68" s="189">
        <f t="shared" si="31"/>
        <v>0</v>
      </c>
      <c r="N68" s="189">
        <v>0</v>
      </c>
      <c r="O68" s="189">
        <f t="shared" si="32"/>
        <v>0</v>
      </c>
      <c r="P68" s="189">
        <v>1.4999999999999999E-2</v>
      </c>
      <c r="Q68" s="189">
        <f t="shared" si="33"/>
        <v>0.08</v>
      </c>
      <c r="R68" s="189"/>
      <c r="S68" s="189" t="s">
        <v>215</v>
      </c>
      <c r="T68" s="189" t="s">
        <v>215</v>
      </c>
      <c r="U68" s="189">
        <v>0.70599999999999996</v>
      </c>
      <c r="V68" s="189">
        <f t="shared" si="34"/>
        <v>3.84</v>
      </c>
      <c r="W68" s="189"/>
      <c r="X68" s="190" t="s">
        <v>250</v>
      </c>
      <c r="Y68" s="152"/>
      <c r="Z68" s="152"/>
      <c r="AA68" s="152"/>
      <c r="AB68" s="152"/>
      <c r="AC68" s="152"/>
      <c r="AD68" s="152"/>
      <c r="AE68" s="152"/>
      <c r="AF68" s="152"/>
      <c r="AG68" s="152" t="s">
        <v>251</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84">
        <v>50</v>
      </c>
      <c r="B69" s="185" t="s">
        <v>359</v>
      </c>
      <c r="C69" s="194" t="s">
        <v>360</v>
      </c>
      <c r="D69" s="186" t="s">
        <v>288</v>
      </c>
      <c r="E69" s="187">
        <v>6.4</v>
      </c>
      <c r="F69" s="188"/>
      <c r="G69" s="189">
        <f t="shared" si="28"/>
        <v>0</v>
      </c>
      <c r="H69" s="188"/>
      <c r="I69" s="189">
        <f t="shared" si="29"/>
        <v>0</v>
      </c>
      <c r="J69" s="188"/>
      <c r="K69" s="189">
        <f t="shared" si="30"/>
        <v>0</v>
      </c>
      <c r="L69" s="189">
        <v>21</v>
      </c>
      <c r="M69" s="189">
        <f t="shared" si="31"/>
        <v>0</v>
      </c>
      <c r="N69" s="189">
        <v>4.8999999999999998E-4</v>
      </c>
      <c r="O69" s="189">
        <f t="shared" si="32"/>
        <v>0</v>
      </c>
      <c r="P69" s="189">
        <v>3.7999999999999999E-2</v>
      </c>
      <c r="Q69" s="189">
        <f t="shared" si="33"/>
        <v>0.24</v>
      </c>
      <c r="R69" s="189"/>
      <c r="S69" s="189" t="s">
        <v>215</v>
      </c>
      <c r="T69" s="189" t="s">
        <v>215</v>
      </c>
      <c r="U69" s="189">
        <v>0.59499999999999997</v>
      </c>
      <c r="V69" s="189">
        <f t="shared" si="34"/>
        <v>3.81</v>
      </c>
      <c r="W69" s="189"/>
      <c r="X69" s="190" t="s">
        <v>250</v>
      </c>
      <c r="Y69" s="152"/>
      <c r="Z69" s="152"/>
      <c r="AA69" s="152"/>
      <c r="AB69" s="152"/>
      <c r="AC69" s="152"/>
      <c r="AD69" s="152"/>
      <c r="AE69" s="152"/>
      <c r="AF69" s="152"/>
      <c r="AG69" s="152" t="s">
        <v>251</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
      <c r="A70" s="184">
        <v>51</v>
      </c>
      <c r="B70" s="185" t="s">
        <v>361</v>
      </c>
      <c r="C70" s="194" t="s">
        <v>362</v>
      </c>
      <c r="D70" s="186" t="s">
        <v>254</v>
      </c>
      <c r="E70" s="187">
        <v>43.956800000000001</v>
      </c>
      <c r="F70" s="188"/>
      <c r="G70" s="189">
        <f t="shared" si="28"/>
        <v>0</v>
      </c>
      <c r="H70" s="188"/>
      <c r="I70" s="189">
        <f t="shared" si="29"/>
        <v>0</v>
      </c>
      <c r="J70" s="188"/>
      <c r="K70" s="189">
        <f t="shared" si="30"/>
        <v>0</v>
      </c>
      <c r="L70" s="189">
        <v>21</v>
      </c>
      <c r="M70" s="189">
        <f t="shared" si="31"/>
        <v>0</v>
      </c>
      <c r="N70" s="189">
        <v>0</v>
      </c>
      <c r="O70" s="189">
        <f t="shared" si="32"/>
        <v>0</v>
      </c>
      <c r="P70" s="189">
        <v>0.01</v>
      </c>
      <c r="Q70" s="189">
        <f t="shared" si="33"/>
        <v>0.44</v>
      </c>
      <c r="R70" s="189"/>
      <c r="S70" s="189" t="s">
        <v>215</v>
      </c>
      <c r="T70" s="189" t="s">
        <v>215</v>
      </c>
      <c r="U70" s="189">
        <v>0.1</v>
      </c>
      <c r="V70" s="189">
        <f t="shared" si="34"/>
        <v>4.4000000000000004</v>
      </c>
      <c r="W70" s="189"/>
      <c r="X70" s="190" t="s">
        <v>250</v>
      </c>
      <c r="Y70" s="152"/>
      <c r="Z70" s="152"/>
      <c r="AA70" s="152"/>
      <c r="AB70" s="152"/>
      <c r="AC70" s="152"/>
      <c r="AD70" s="152"/>
      <c r="AE70" s="152"/>
      <c r="AF70" s="152"/>
      <c r="AG70" s="152" t="s">
        <v>251</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84">
        <v>52</v>
      </c>
      <c r="B71" s="185" t="s">
        <v>363</v>
      </c>
      <c r="C71" s="194" t="s">
        <v>364</v>
      </c>
      <c r="D71" s="186" t="s">
        <v>254</v>
      </c>
      <c r="E71" s="187">
        <v>500.37700000000001</v>
      </c>
      <c r="F71" s="188"/>
      <c r="G71" s="189">
        <f t="shared" si="28"/>
        <v>0</v>
      </c>
      <c r="H71" s="188"/>
      <c r="I71" s="189">
        <f t="shared" si="29"/>
        <v>0</v>
      </c>
      <c r="J71" s="188"/>
      <c r="K71" s="189">
        <f t="shared" si="30"/>
        <v>0</v>
      </c>
      <c r="L71" s="189">
        <v>21</v>
      </c>
      <c r="M71" s="189">
        <f t="shared" si="31"/>
        <v>0</v>
      </c>
      <c r="N71" s="189">
        <v>0</v>
      </c>
      <c r="O71" s="189">
        <f t="shared" si="32"/>
        <v>0</v>
      </c>
      <c r="P71" s="189">
        <v>0.01</v>
      </c>
      <c r="Q71" s="189">
        <f t="shared" si="33"/>
        <v>5</v>
      </c>
      <c r="R71" s="189"/>
      <c r="S71" s="189" t="s">
        <v>215</v>
      </c>
      <c r="T71" s="189" t="s">
        <v>215</v>
      </c>
      <c r="U71" s="189">
        <v>0.08</v>
      </c>
      <c r="V71" s="189">
        <f t="shared" si="34"/>
        <v>40.03</v>
      </c>
      <c r="W71" s="189"/>
      <c r="X71" s="190" t="s">
        <v>250</v>
      </c>
      <c r="Y71" s="152"/>
      <c r="Z71" s="152"/>
      <c r="AA71" s="152"/>
      <c r="AB71" s="152"/>
      <c r="AC71" s="152"/>
      <c r="AD71" s="152"/>
      <c r="AE71" s="152"/>
      <c r="AF71" s="152"/>
      <c r="AG71" s="152" t="s">
        <v>251</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84">
        <v>53</v>
      </c>
      <c r="B72" s="185" t="s">
        <v>365</v>
      </c>
      <c r="C72" s="194" t="s">
        <v>366</v>
      </c>
      <c r="D72" s="186" t="s">
        <v>259</v>
      </c>
      <c r="E72" s="187">
        <v>1</v>
      </c>
      <c r="F72" s="188"/>
      <c r="G72" s="189">
        <f t="shared" si="28"/>
        <v>0</v>
      </c>
      <c r="H72" s="188"/>
      <c r="I72" s="189">
        <f t="shared" si="29"/>
        <v>0</v>
      </c>
      <c r="J72" s="188"/>
      <c r="K72" s="189">
        <f t="shared" si="30"/>
        <v>0</v>
      </c>
      <c r="L72" s="189">
        <v>21</v>
      </c>
      <c r="M72" s="189">
        <f t="shared" si="31"/>
        <v>0</v>
      </c>
      <c r="N72" s="189">
        <v>0</v>
      </c>
      <c r="O72" s="189">
        <f t="shared" si="32"/>
        <v>0</v>
      </c>
      <c r="P72" s="189">
        <v>1.8E-3</v>
      </c>
      <c r="Q72" s="189">
        <f t="shared" si="33"/>
        <v>0</v>
      </c>
      <c r="R72" s="189"/>
      <c r="S72" s="189" t="s">
        <v>215</v>
      </c>
      <c r="T72" s="189" t="s">
        <v>215</v>
      </c>
      <c r="U72" s="189">
        <v>0.11</v>
      </c>
      <c r="V72" s="189">
        <f t="shared" si="34"/>
        <v>0.11</v>
      </c>
      <c r="W72" s="189"/>
      <c r="X72" s="190" t="s">
        <v>250</v>
      </c>
      <c r="Y72" s="152"/>
      <c r="Z72" s="152"/>
      <c r="AA72" s="152"/>
      <c r="AB72" s="152"/>
      <c r="AC72" s="152"/>
      <c r="AD72" s="152"/>
      <c r="AE72" s="152"/>
      <c r="AF72" s="152"/>
      <c r="AG72" s="152" t="s">
        <v>251</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x14ac:dyDescent="0.2">
      <c r="A73" s="167" t="s">
        <v>210</v>
      </c>
      <c r="B73" s="168" t="s">
        <v>148</v>
      </c>
      <c r="C73" s="193" t="s">
        <v>149</v>
      </c>
      <c r="D73" s="169"/>
      <c r="E73" s="170"/>
      <c r="F73" s="171"/>
      <c r="G73" s="171">
        <f>SUMIF(AG74:AG80,"&lt;&gt;NOR",G74:G80)</f>
        <v>0</v>
      </c>
      <c r="H73" s="171"/>
      <c r="I73" s="171">
        <f>SUM(I74:I80)</f>
        <v>0</v>
      </c>
      <c r="J73" s="171"/>
      <c r="K73" s="171">
        <f>SUM(K74:K80)</f>
        <v>0</v>
      </c>
      <c r="L73" s="171"/>
      <c r="M73" s="171">
        <f>SUM(M74:M80)</f>
        <v>0</v>
      </c>
      <c r="N73" s="171"/>
      <c r="O73" s="171">
        <f>SUM(O74:O80)</f>
        <v>0</v>
      </c>
      <c r="P73" s="171"/>
      <c r="Q73" s="171">
        <f>SUM(Q74:Q80)</f>
        <v>0</v>
      </c>
      <c r="R73" s="171"/>
      <c r="S73" s="171"/>
      <c r="T73" s="171"/>
      <c r="U73" s="171"/>
      <c r="V73" s="171">
        <f>SUM(V74:V80)</f>
        <v>18.350000000000001</v>
      </c>
      <c r="W73" s="171"/>
      <c r="X73" s="172"/>
      <c r="AG73" t="s">
        <v>211</v>
      </c>
    </row>
    <row r="74" spans="1:60" outlineLevel="1" x14ac:dyDescent="0.2">
      <c r="A74" s="184">
        <v>54</v>
      </c>
      <c r="B74" s="185" t="s">
        <v>367</v>
      </c>
      <c r="C74" s="194" t="s">
        <v>368</v>
      </c>
      <c r="D74" s="186" t="s">
        <v>266</v>
      </c>
      <c r="E74" s="187">
        <v>10.50334</v>
      </c>
      <c r="F74" s="188"/>
      <c r="G74" s="189">
        <f>ROUND(E74*F74,2)</f>
        <v>0</v>
      </c>
      <c r="H74" s="188"/>
      <c r="I74" s="189">
        <f>ROUND(E74*H74,2)</f>
        <v>0</v>
      </c>
      <c r="J74" s="188"/>
      <c r="K74" s="189">
        <f>ROUND(E74*J74,2)</f>
        <v>0</v>
      </c>
      <c r="L74" s="189">
        <v>21</v>
      </c>
      <c r="M74" s="189">
        <f>G74*(1+L74/100)</f>
        <v>0</v>
      </c>
      <c r="N74" s="189">
        <v>0</v>
      </c>
      <c r="O74" s="189">
        <f>ROUND(E74*N74,2)</f>
        <v>0</v>
      </c>
      <c r="P74" s="189">
        <v>0</v>
      </c>
      <c r="Q74" s="189">
        <f>ROUND(E74*P74,2)</f>
        <v>0</v>
      </c>
      <c r="R74" s="189"/>
      <c r="S74" s="189" t="s">
        <v>215</v>
      </c>
      <c r="T74" s="189" t="s">
        <v>215</v>
      </c>
      <c r="U74" s="189">
        <v>0.49</v>
      </c>
      <c r="V74" s="189">
        <f>ROUND(E74*U74,2)</f>
        <v>5.15</v>
      </c>
      <c r="W74" s="189"/>
      <c r="X74" s="190" t="s">
        <v>369</v>
      </c>
      <c r="Y74" s="152"/>
      <c r="Z74" s="152"/>
      <c r="AA74" s="152"/>
      <c r="AB74" s="152"/>
      <c r="AC74" s="152"/>
      <c r="AD74" s="152"/>
      <c r="AE74" s="152"/>
      <c r="AF74" s="152"/>
      <c r="AG74" s="152" t="s">
        <v>370</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77">
        <v>55</v>
      </c>
      <c r="B75" s="178" t="s">
        <v>371</v>
      </c>
      <c r="C75" s="195" t="s">
        <v>372</v>
      </c>
      <c r="D75" s="179" t="s">
        <v>266</v>
      </c>
      <c r="E75" s="180">
        <v>94.530060000000006</v>
      </c>
      <c r="F75" s="181"/>
      <c r="G75" s="182">
        <f>ROUND(E75*F75,2)</f>
        <v>0</v>
      </c>
      <c r="H75" s="181"/>
      <c r="I75" s="182">
        <f>ROUND(E75*H75,2)</f>
        <v>0</v>
      </c>
      <c r="J75" s="181"/>
      <c r="K75" s="182">
        <f>ROUND(E75*J75,2)</f>
        <v>0</v>
      </c>
      <c r="L75" s="182">
        <v>21</v>
      </c>
      <c r="M75" s="182">
        <f>G75*(1+L75/100)</f>
        <v>0</v>
      </c>
      <c r="N75" s="182">
        <v>0</v>
      </c>
      <c r="O75" s="182">
        <f>ROUND(E75*N75,2)</f>
        <v>0</v>
      </c>
      <c r="P75" s="182">
        <v>0</v>
      </c>
      <c r="Q75" s="182">
        <f>ROUND(E75*P75,2)</f>
        <v>0</v>
      </c>
      <c r="R75" s="182"/>
      <c r="S75" s="182" t="s">
        <v>215</v>
      </c>
      <c r="T75" s="182" t="s">
        <v>215</v>
      </c>
      <c r="U75" s="182">
        <v>0</v>
      </c>
      <c r="V75" s="182">
        <f>ROUND(E75*U75,2)</f>
        <v>0</v>
      </c>
      <c r="W75" s="182"/>
      <c r="X75" s="183" t="s">
        <v>369</v>
      </c>
      <c r="Y75" s="152"/>
      <c r="Z75" s="152"/>
      <c r="AA75" s="152"/>
      <c r="AB75" s="152"/>
      <c r="AC75" s="152"/>
      <c r="AD75" s="152"/>
      <c r="AE75" s="152"/>
      <c r="AF75" s="152"/>
      <c r="AG75" s="152" t="s">
        <v>370</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
      <c r="A76" s="159"/>
      <c r="B76" s="160"/>
      <c r="C76" s="253" t="s">
        <v>373</v>
      </c>
      <c r="D76" s="254"/>
      <c r="E76" s="254"/>
      <c r="F76" s="254"/>
      <c r="G76" s="254"/>
      <c r="H76" s="162"/>
      <c r="I76" s="162"/>
      <c r="J76" s="162"/>
      <c r="K76" s="162"/>
      <c r="L76" s="162"/>
      <c r="M76" s="162"/>
      <c r="N76" s="162"/>
      <c r="O76" s="162"/>
      <c r="P76" s="162"/>
      <c r="Q76" s="162"/>
      <c r="R76" s="162"/>
      <c r="S76" s="162"/>
      <c r="T76" s="162"/>
      <c r="U76" s="162"/>
      <c r="V76" s="162"/>
      <c r="W76" s="162"/>
      <c r="X76" s="162"/>
      <c r="Y76" s="152"/>
      <c r="Z76" s="152"/>
      <c r="AA76" s="152"/>
      <c r="AB76" s="152"/>
      <c r="AC76" s="152"/>
      <c r="AD76" s="152"/>
      <c r="AE76" s="152"/>
      <c r="AF76" s="152"/>
      <c r="AG76" s="152" t="s">
        <v>223</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84">
        <v>56</v>
      </c>
      <c r="B77" s="185" t="s">
        <v>374</v>
      </c>
      <c r="C77" s="194" t="s">
        <v>375</v>
      </c>
      <c r="D77" s="186" t="s">
        <v>266</v>
      </c>
      <c r="E77" s="187">
        <v>10.50334</v>
      </c>
      <c r="F77" s="188"/>
      <c r="G77" s="189">
        <f>ROUND(E77*F77,2)</f>
        <v>0</v>
      </c>
      <c r="H77" s="188"/>
      <c r="I77" s="189">
        <f>ROUND(E77*H77,2)</f>
        <v>0</v>
      </c>
      <c r="J77" s="188"/>
      <c r="K77" s="189">
        <f>ROUND(E77*J77,2)</f>
        <v>0</v>
      </c>
      <c r="L77" s="189">
        <v>21</v>
      </c>
      <c r="M77" s="189">
        <f>G77*(1+L77/100)</f>
        <v>0</v>
      </c>
      <c r="N77" s="189">
        <v>0</v>
      </c>
      <c r="O77" s="189">
        <f>ROUND(E77*N77,2)</f>
        <v>0</v>
      </c>
      <c r="P77" s="189">
        <v>0</v>
      </c>
      <c r="Q77" s="189">
        <f>ROUND(E77*P77,2)</f>
        <v>0</v>
      </c>
      <c r="R77" s="189"/>
      <c r="S77" s="189" t="s">
        <v>215</v>
      </c>
      <c r="T77" s="189" t="s">
        <v>215</v>
      </c>
      <c r="U77" s="189">
        <v>0.94199999999999995</v>
      </c>
      <c r="V77" s="189">
        <f>ROUND(E77*U77,2)</f>
        <v>9.89</v>
      </c>
      <c r="W77" s="189"/>
      <c r="X77" s="190" t="s">
        <v>369</v>
      </c>
      <c r="Y77" s="152"/>
      <c r="Z77" s="152"/>
      <c r="AA77" s="152"/>
      <c r="AB77" s="152"/>
      <c r="AC77" s="152"/>
      <c r="AD77" s="152"/>
      <c r="AE77" s="152"/>
      <c r="AF77" s="152"/>
      <c r="AG77" s="152" t="s">
        <v>370</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ht="22.5" outlineLevel="1" x14ac:dyDescent="0.2">
      <c r="A78" s="177">
        <v>57</v>
      </c>
      <c r="B78" s="178" t="s">
        <v>376</v>
      </c>
      <c r="C78" s="195" t="s">
        <v>377</v>
      </c>
      <c r="D78" s="179" t="s">
        <v>266</v>
      </c>
      <c r="E78" s="180">
        <v>31.510020000000001</v>
      </c>
      <c r="F78" s="181"/>
      <c r="G78" s="182">
        <f>ROUND(E78*F78,2)</f>
        <v>0</v>
      </c>
      <c r="H78" s="181"/>
      <c r="I78" s="182">
        <f>ROUND(E78*H78,2)</f>
        <v>0</v>
      </c>
      <c r="J78" s="181"/>
      <c r="K78" s="182">
        <f>ROUND(E78*J78,2)</f>
        <v>0</v>
      </c>
      <c r="L78" s="182">
        <v>21</v>
      </c>
      <c r="M78" s="182">
        <f>G78*(1+L78/100)</f>
        <v>0</v>
      </c>
      <c r="N78" s="182">
        <v>0</v>
      </c>
      <c r="O78" s="182">
        <f>ROUND(E78*N78,2)</f>
        <v>0</v>
      </c>
      <c r="P78" s="182">
        <v>0</v>
      </c>
      <c r="Q78" s="182">
        <f>ROUND(E78*P78,2)</f>
        <v>0</v>
      </c>
      <c r="R78" s="182"/>
      <c r="S78" s="182" t="s">
        <v>215</v>
      </c>
      <c r="T78" s="182" t="s">
        <v>215</v>
      </c>
      <c r="U78" s="182">
        <v>0.105</v>
      </c>
      <c r="V78" s="182">
        <f>ROUND(E78*U78,2)</f>
        <v>3.31</v>
      </c>
      <c r="W78" s="182"/>
      <c r="X78" s="183" t="s">
        <v>369</v>
      </c>
      <c r="Y78" s="152"/>
      <c r="Z78" s="152"/>
      <c r="AA78" s="152"/>
      <c r="AB78" s="152"/>
      <c r="AC78" s="152"/>
      <c r="AD78" s="152"/>
      <c r="AE78" s="152"/>
      <c r="AF78" s="152"/>
      <c r="AG78" s="152" t="s">
        <v>370</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59"/>
      <c r="B79" s="160"/>
      <c r="C79" s="253" t="s">
        <v>378</v>
      </c>
      <c r="D79" s="254"/>
      <c r="E79" s="254"/>
      <c r="F79" s="254"/>
      <c r="G79" s="254"/>
      <c r="H79" s="162"/>
      <c r="I79" s="162"/>
      <c r="J79" s="162"/>
      <c r="K79" s="162"/>
      <c r="L79" s="162"/>
      <c r="M79" s="162"/>
      <c r="N79" s="162"/>
      <c r="O79" s="162"/>
      <c r="P79" s="162"/>
      <c r="Q79" s="162"/>
      <c r="R79" s="162"/>
      <c r="S79" s="162"/>
      <c r="T79" s="162"/>
      <c r="U79" s="162"/>
      <c r="V79" s="162"/>
      <c r="W79" s="162"/>
      <c r="X79" s="162"/>
      <c r="Y79" s="152"/>
      <c r="Z79" s="152"/>
      <c r="AA79" s="152"/>
      <c r="AB79" s="152"/>
      <c r="AC79" s="152"/>
      <c r="AD79" s="152"/>
      <c r="AE79" s="152"/>
      <c r="AF79" s="152"/>
      <c r="AG79" s="152" t="s">
        <v>223</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84">
        <v>58</v>
      </c>
      <c r="B80" s="185" t="s">
        <v>379</v>
      </c>
      <c r="C80" s="194" t="s">
        <v>380</v>
      </c>
      <c r="D80" s="186" t="s">
        <v>266</v>
      </c>
      <c r="E80" s="187">
        <v>10.50334</v>
      </c>
      <c r="F80" s="188"/>
      <c r="G80" s="189">
        <f>ROUND(E80*F80,2)</f>
        <v>0</v>
      </c>
      <c r="H80" s="188"/>
      <c r="I80" s="189">
        <f>ROUND(E80*H80,2)</f>
        <v>0</v>
      </c>
      <c r="J80" s="188"/>
      <c r="K80" s="189">
        <f>ROUND(E80*J80,2)</f>
        <v>0</v>
      </c>
      <c r="L80" s="189">
        <v>21</v>
      </c>
      <c r="M80" s="189">
        <f>G80*(1+L80/100)</f>
        <v>0</v>
      </c>
      <c r="N80" s="189">
        <v>0</v>
      </c>
      <c r="O80" s="189">
        <f>ROUND(E80*N80,2)</f>
        <v>0</v>
      </c>
      <c r="P80" s="189">
        <v>0</v>
      </c>
      <c r="Q80" s="189">
        <f>ROUND(E80*P80,2)</f>
        <v>0</v>
      </c>
      <c r="R80" s="189"/>
      <c r="S80" s="189" t="s">
        <v>215</v>
      </c>
      <c r="T80" s="189" t="s">
        <v>381</v>
      </c>
      <c r="U80" s="189">
        <v>0</v>
      </c>
      <c r="V80" s="189">
        <f>ROUND(E80*U80,2)</f>
        <v>0</v>
      </c>
      <c r="W80" s="189"/>
      <c r="X80" s="190" t="s">
        <v>369</v>
      </c>
      <c r="Y80" s="152"/>
      <c r="Z80" s="152"/>
      <c r="AA80" s="152"/>
      <c r="AB80" s="152"/>
      <c r="AC80" s="152"/>
      <c r="AD80" s="152"/>
      <c r="AE80" s="152"/>
      <c r="AF80" s="152"/>
      <c r="AG80" s="152" t="s">
        <v>370</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x14ac:dyDescent="0.2">
      <c r="A81" s="167" t="s">
        <v>210</v>
      </c>
      <c r="B81" s="168" t="s">
        <v>150</v>
      </c>
      <c r="C81" s="193" t="s">
        <v>151</v>
      </c>
      <c r="D81" s="169"/>
      <c r="E81" s="170"/>
      <c r="F81" s="171"/>
      <c r="G81" s="171">
        <f>SUMIF(AG82:AG82,"&lt;&gt;NOR",G82:G82)</f>
        <v>0</v>
      </c>
      <c r="H81" s="171"/>
      <c r="I81" s="171">
        <f>SUM(I82:I82)</f>
        <v>0</v>
      </c>
      <c r="J81" s="171"/>
      <c r="K81" s="171">
        <f>SUM(K82:K82)</f>
        <v>0</v>
      </c>
      <c r="L81" s="171"/>
      <c r="M81" s="171">
        <f>SUM(M82:M82)</f>
        <v>0</v>
      </c>
      <c r="N81" s="171"/>
      <c r="O81" s="171">
        <f>SUM(O82:O82)</f>
        <v>0</v>
      </c>
      <c r="P81" s="171"/>
      <c r="Q81" s="171">
        <f>SUM(Q82:Q82)</f>
        <v>0</v>
      </c>
      <c r="R81" s="171"/>
      <c r="S81" s="171"/>
      <c r="T81" s="171"/>
      <c r="U81" s="171"/>
      <c r="V81" s="171">
        <f>SUM(V82:V82)</f>
        <v>51.03</v>
      </c>
      <c r="W81" s="171"/>
      <c r="X81" s="172"/>
      <c r="AG81" t="s">
        <v>211</v>
      </c>
    </row>
    <row r="82" spans="1:60" outlineLevel="1" x14ac:dyDescent="0.2">
      <c r="A82" s="184">
        <v>59</v>
      </c>
      <c r="B82" s="185" t="s">
        <v>382</v>
      </c>
      <c r="C82" s="194" t="s">
        <v>383</v>
      </c>
      <c r="D82" s="186" t="s">
        <v>266</v>
      </c>
      <c r="E82" s="187">
        <v>54.37388</v>
      </c>
      <c r="F82" s="188"/>
      <c r="G82" s="189">
        <f>ROUND(E82*F82,2)</f>
        <v>0</v>
      </c>
      <c r="H82" s="188"/>
      <c r="I82" s="189">
        <f>ROUND(E82*H82,2)</f>
        <v>0</v>
      </c>
      <c r="J82" s="188"/>
      <c r="K82" s="189">
        <f>ROUND(E82*J82,2)</f>
        <v>0</v>
      </c>
      <c r="L82" s="189">
        <v>21</v>
      </c>
      <c r="M82" s="189">
        <f>G82*(1+L82/100)</f>
        <v>0</v>
      </c>
      <c r="N82" s="189">
        <v>0</v>
      </c>
      <c r="O82" s="189">
        <f>ROUND(E82*N82,2)</f>
        <v>0</v>
      </c>
      <c r="P82" s="189">
        <v>0</v>
      </c>
      <c r="Q82" s="189">
        <f>ROUND(E82*P82,2)</f>
        <v>0</v>
      </c>
      <c r="R82" s="189"/>
      <c r="S82" s="189" t="s">
        <v>215</v>
      </c>
      <c r="T82" s="189" t="s">
        <v>215</v>
      </c>
      <c r="U82" s="189">
        <v>0.9385</v>
      </c>
      <c r="V82" s="189">
        <f>ROUND(E82*U82,2)</f>
        <v>51.03</v>
      </c>
      <c r="W82" s="189"/>
      <c r="X82" s="190" t="s">
        <v>384</v>
      </c>
      <c r="Y82" s="152"/>
      <c r="Z82" s="152"/>
      <c r="AA82" s="152"/>
      <c r="AB82" s="152"/>
      <c r="AC82" s="152"/>
      <c r="AD82" s="152"/>
      <c r="AE82" s="152"/>
      <c r="AF82" s="152"/>
      <c r="AG82" s="152" t="s">
        <v>385</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x14ac:dyDescent="0.2">
      <c r="A83" s="167" t="s">
        <v>210</v>
      </c>
      <c r="B83" s="168" t="s">
        <v>154</v>
      </c>
      <c r="C83" s="193" t="s">
        <v>155</v>
      </c>
      <c r="D83" s="169"/>
      <c r="E83" s="170"/>
      <c r="F83" s="171"/>
      <c r="G83" s="171">
        <f>SUMIF(AG84:AG87,"&lt;&gt;NOR",G84:G87)</f>
        <v>0</v>
      </c>
      <c r="H83" s="171"/>
      <c r="I83" s="171">
        <f>SUM(I84:I87)</f>
        <v>0</v>
      </c>
      <c r="J83" s="171"/>
      <c r="K83" s="171">
        <f>SUM(K84:K87)</f>
        <v>0</v>
      </c>
      <c r="L83" s="171"/>
      <c r="M83" s="171">
        <f>SUM(M84:M87)</f>
        <v>0</v>
      </c>
      <c r="N83" s="171"/>
      <c r="O83" s="171">
        <f>SUM(O84:O87)</f>
        <v>0.06</v>
      </c>
      <c r="P83" s="171"/>
      <c r="Q83" s="171">
        <f>SUM(Q84:Q87)</f>
        <v>0</v>
      </c>
      <c r="R83" s="171"/>
      <c r="S83" s="171"/>
      <c r="T83" s="171"/>
      <c r="U83" s="171"/>
      <c r="V83" s="171">
        <f>SUM(V84:V87)</f>
        <v>2.77</v>
      </c>
      <c r="W83" s="171"/>
      <c r="X83" s="172"/>
      <c r="AG83" t="s">
        <v>211</v>
      </c>
    </row>
    <row r="84" spans="1:60" ht="22.5" outlineLevel="1" x14ac:dyDescent="0.2">
      <c r="A84" s="184">
        <v>60</v>
      </c>
      <c r="B84" s="185" t="s">
        <v>386</v>
      </c>
      <c r="C84" s="194" t="s">
        <v>387</v>
      </c>
      <c r="D84" s="186" t="s">
        <v>254</v>
      </c>
      <c r="E84" s="187">
        <v>34.651800000000001</v>
      </c>
      <c r="F84" s="188"/>
      <c r="G84" s="189">
        <f>ROUND(E84*F84,2)</f>
        <v>0</v>
      </c>
      <c r="H84" s="188"/>
      <c r="I84" s="189">
        <f>ROUND(E84*H84,2)</f>
        <v>0</v>
      </c>
      <c r="J84" s="188"/>
      <c r="K84" s="189">
        <f>ROUND(E84*J84,2)</f>
        <v>0</v>
      </c>
      <c r="L84" s="189">
        <v>21</v>
      </c>
      <c r="M84" s="189">
        <f>G84*(1+L84/100)</f>
        <v>0</v>
      </c>
      <c r="N84" s="189">
        <v>0</v>
      </c>
      <c r="O84" s="189">
        <f>ROUND(E84*N84,2)</f>
        <v>0</v>
      </c>
      <c r="P84" s="189">
        <v>0</v>
      </c>
      <c r="Q84" s="189">
        <f>ROUND(E84*P84,2)</f>
        <v>0</v>
      </c>
      <c r="R84" s="189"/>
      <c r="S84" s="189" t="s">
        <v>215</v>
      </c>
      <c r="T84" s="189" t="s">
        <v>215</v>
      </c>
      <c r="U84" s="189">
        <v>0.08</v>
      </c>
      <c r="V84" s="189">
        <f>ROUND(E84*U84,2)</f>
        <v>2.77</v>
      </c>
      <c r="W84" s="189"/>
      <c r="X84" s="190" t="s">
        <v>250</v>
      </c>
      <c r="Y84" s="152"/>
      <c r="Z84" s="152"/>
      <c r="AA84" s="152"/>
      <c r="AB84" s="152"/>
      <c r="AC84" s="152"/>
      <c r="AD84" s="152"/>
      <c r="AE84" s="152"/>
      <c r="AF84" s="152"/>
      <c r="AG84" s="152" t="s">
        <v>251</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77">
        <v>61</v>
      </c>
      <c r="B85" s="178" t="s">
        <v>388</v>
      </c>
      <c r="C85" s="195" t="s">
        <v>389</v>
      </c>
      <c r="D85" s="179" t="s">
        <v>249</v>
      </c>
      <c r="E85" s="180">
        <v>2.8553099999999998</v>
      </c>
      <c r="F85" s="181"/>
      <c r="G85" s="182">
        <f>ROUND(E85*F85,2)</f>
        <v>0</v>
      </c>
      <c r="H85" s="181"/>
      <c r="I85" s="182">
        <f>ROUND(E85*H85,2)</f>
        <v>0</v>
      </c>
      <c r="J85" s="181"/>
      <c r="K85" s="182">
        <f>ROUND(E85*J85,2)</f>
        <v>0</v>
      </c>
      <c r="L85" s="182">
        <v>21</v>
      </c>
      <c r="M85" s="182">
        <f>G85*(1+L85/100)</f>
        <v>0</v>
      </c>
      <c r="N85" s="182">
        <v>0.02</v>
      </c>
      <c r="O85" s="182">
        <f>ROUND(E85*N85,2)</f>
        <v>0.06</v>
      </c>
      <c r="P85" s="182">
        <v>0</v>
      </c>
      <c r="Q85" s="182">
        <f>ROUND(E85*P85,2)</f>
        <v>0</v>
      </c>
      <c r="R85" s="182" t="s">
        <v>269</v>
      </c>
      <c r="S85" s="182" t="s">
        <v>215</v>
      </c>
      <c r="T85" s="182" t="s">
        <v>215</v>
      </c>
      <c r="U85" s="182">
        <v>0</v>
      </c>
      <c r="V85" s="182">
        <f>ROUND(E85*U85,2)</f>
        <v>0</v>
      </c>
      <c r="W85" s="182"/>
      <c r="X85" s="183" t="s">
        <v>270</v>
      </c>
      <c r="Y85" s="152"/>
      <c r="Z85" s="152"/>
      <c r="AA85" s="152"/>
      <c r="AB85" s="152"/>
      <c r="AC85" s="152"/>
      <c r="AD85" s="152"/>
      <c r="AE85" s="152"/>
      <c r="AF85" s="152"/>
      <c r="AG85" s="152" t="s">
        <v>271</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59">
        <v>62</v>
      </c>
      <c r="B86" s="160" t="s">
        <v>390</v>
      </c>
      <c r="C86" s="200" t="s">
        <v>391</v>
      </c>
      <c r="D86" s="161" t="s">
        <v>0</v>
      </c>
      <c r="E86" s="199"/>
      <c r="F86" s="163"/>
      <c r="G86" s="162">
        <f>ROUND(E86*F86,2)</f>
        <v>0</v>
      </c>
      <c r="H86" s="163"/>
      <c r="I86" s="162">
        <f>ROUND(E86*H86,2)</f>
        <v>0</v>
      </c>
      <c r="J86" s="163"/>
      <c r="K86" s="162">
        <f>ROUND(E86*J86,2)</f>
        <v>0</v>
      </c>
      <c r="L86" s="162">
        <v>21</v>
      </c>
      <c r="M86" s="162">
        <f>G86*(1+L86/100)</f>
        <v>0</v>
      </c>
      <c r="N86" s="162">
        <v>0</v>
      </c>
      <c r="O86" s="162">
        <f>ROUND(E86*N86,2)</f>
        <v>0</v>
      </c>
      <c r="P86" s="162">
        <v>0</v>
      </c>
      <c r="Q86" s="162">
        <f>ROUND(E86*P86,2)</f>
        <v>0</v>
      </c>
      <c r="R86" s="162"/>
      <c r="S86" s="162" t="s">
        <v>215</v>
      </c>
      <c r="T86" s="162" t="s">
        <v>215</v>
      </c>
      <c r="U86" s="162">
        <v>0</v>
      </c>
      <c r="V86" s="162">
        <f>ROUND(E86*U86,2)</f>
        <v>0</v>
      </c>
      <c r="W86" s="162"/>
      <c r="X86" s="162" t="s">
        <v>384</v>
      </c>
      <c r="Y86" s="152"/>
      <c r="Z86" s="152"/>
      <c r="AA86" s="152"/>
      <c r="AB86" s="152"/>
      <c r="AC86" s="152"/>
      <c r="AD86" s="152"/>
      <c r="AE86" s="152"/>
      <c r="AF86" s="152"/>
      <c r="AG86" s="152" t="s">
        <v>385</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1" x14ac:dyDescent="0.2">
      <c r="A87" s="159">
        <v>63</v>
      </c>
      <c r="B87" s="160" t="s">
        <v>392</v>
      </c>
      <c r="C87" s="200" t="s">
        <v>393</v>
      </c>
      <c r="D87" s="161" t="s">
        <v>0</v>
      </c>
      <c r="E87" s="199"/>
      <c r="F87" s="163"/>
      <c r="G87" s="162">
        <f>ROUND(E87*F87,2)</f>
        <v>0</v>
      </c>
      <c r="H87" s="163"/>
      <c r="I87" s="162">
        <f>ROUND(E87*H87,2)</f>
        <v>0</v>
      </c>
      <c r="J87" s="163"/>
      <c r="K87" s="162">
        <f>ROUND(E87*J87,2)</f>
        <v>0</v>
      </c>
      <c r="L87" s="162">
        <v>21</v>
      </c>
      <c r="M87" s="162">
        <f>G87*(1+L87/100)</f>
        <v>0</v>
      </c>
      <c r="N87" s="162">
        <v>0</v>
      </c>
      <c r="O87" s="162">
        <f>ROUND(E87*N87,2)</f>
        <v>0</v>
      </c>
      <c r="P87" s="162">
        <v>0</v>
      </c>
      <c r="Q87" s="162">
        <f>ROUND(E87*P87,2)</f>
        <v>0</v>
      </c>
      <c r="R87" s="162"/>
      <c r="S87" s="162" t="s">
        <v>215</v>
      </c>
      <c r="T87" s="162" t="s">
        <v>215</v>
      </c>
      <c r="U87" s="162">
        <v>0</v>
      </c>
      <c r="V87" s="162">
        <f>ROUND(E87*U87,2)</f>
        <v>0</v>
      </c>
      <c r="W87" s="162"/>
      <c r="X87" s="162" t="s">
        <v>384</v>
      </c>
      <c r="Y87" s="152"/>
      <c r="Z87" s="152"/>
      <c r="AA87" s="152"/>
      <c r="AB87" s="152"/>
      <c r="AC87" s="152"/>
      <c r="AD87" s="152"/>
      <c r="AE87" s="152"/>
      <c r="AF87" s="152"/>
      <c r="AG87" s="152" t="s">
        <v>385</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ht="25.5" x14ac:dyDescent="0.2">
      <c r="A88" s="167" t="s">
        <v>210</v>
      </c>
      <c r="B88" s="168" t="s">
        <v>170</v>
      </c>
      <c r="C88" s="193" t="s">
        <v>171</v>
      </c>
      <c r="D88" s="169"/>
      <c r="E88" s="170"/>
      <c r="F88" s="171"/>
      <c r="G88" s="171">
        <f>SUMIF(AG89:AG102,"&lt;&gt;NOR",G89:G102)</f>
        <v>0</v>
      </c>
      <c r="H88" s="171"/>
      <c r="I88" s="171">
        <f>SUM(I89:I102)</f>
        <v>0</v>
      </c>
      <c r="J88" s="171"/>
      <c r="K88" s="171">
        <f>SUM(K89:K102)</f>
        <v>0</v>
      </c>
      <c r="L88" s="171"/>
      <c r="M88" s="171">
        <f>SUM(M89:M102)</f>
        <v>0</v>
      </c>
      <c r="N88" s="171"/>
      <c r="O88" s="171">
        <f>SUM(O89:O102)</f>
        <v>0.11</v>
      </c>
      <c r="P88" s="171"/>
      <c r="Q88" s="171">
        <f>SUM(Q89:Q102)</f>
        <v>0</v>
      </c>
      <c r="R88" s="171"/>
      <c r="S88" s="171"/>
      <c r="T88" s="171"/>
      <c r="U88" s="171"/>
      <c r="V88" s="171">
        <f>SUM(V89:V102)</f>
        <v>10.559999999999999</v>
      </c>
      <c r="W88" s="171"/>
      <c r="X88" s="172"/>
      <c r="AG88" t="s">
        <v>211</v>
      </c>
    </row>
    <row r="89" spans="1:60" outlineLevel="1" x14ac:dyDescent="0.2">
      <c r="A89" s="184">
        <v>64</v>
      </c>
      <c r="B89" s="185" t="s">
        <v>394</v>
      </c>
      <c r="C89" s="194" t="s">
        <v>395</v>
      </c>
      <c r="D89" s="186" t="s">
        <v>259</v>
      </c>
      <c r="E89" s="187">
        <v>1</v>
      </c>
      <c r="F89" s="188"/>
      <c r="G89" s="189">
        <f t="shared" ref="G89:G102" si="35">ROUND(E89*F89,2)</f>
        <v>0</v>
      </c>
      <c r="H89" s="188"/>
      <c r="I89" s="189">
        <f t="shared" ref="I89:I102" si="36">ROUND(E89*H89,2)</f>
        <v>0</v>
      </c>
      <c r="J89" s="188"/>
      <c r="K89" s="189">
        <f t="shared" ref="K89:K102" si="37">ROUND(E89*J89,2)</f>
        <v>0</v>
      </c>
      <c r="L89" s="189">
        <v>21</v>
      </c>
      <c r="M89" s="189">
        <f t="shared" ref="M89:M102" si="38">G89*(1+L89/100)</f>
        <v>0</v>
      </c>
      <c r="N89" s="189">
        <v>0</v>
      </c>
      <c r="O89" s="189">
        <f t="shared" ref="O89:O102" si="39">ROUND(E89*N89,2)</f>
        <v>0</v>
      </c>
      <c r="P89" s="189">
        <v>0</v>
      </c>
      <c r="Q89" s="189">
        <f t="shared" ref="Q89:Q102" si="40">ROUND(E89*P89,2)</f>
        <v>0</v>
      </c>
      <c r="R89" s="189"/>
      <c r="S89" s="189" t="s">
        <v>215</v>
      </c>
      <c r="T89" s="189" t="s">
        <v>215</v>
      </c>
      <c r="U89" s="189">
        <v>1.45</v>
      </c>
      <c r="V89" s="189">
        <f t="shared" ref="V89:V102" si="41">ROUND(E89*U89,2)</f>
        <v>1.45</v>
      </c>
      <c r="W89" s="189"/>
      <c r="X89" s="190" t="s">
        <v>250</v>
      </c>
      <c r="Y89" s="152"/>
      <c r="Z89" s="152"/>
      <c r="AA89" s="152"/>
      <c r="AB89" s="152"/>
      <c r="AC89" s="152"/>
      <c r="AD89" s="152"/>
      <c r="AE89" s="152"/>
      <c r="AF89" s="152"/>
      <c r="AG89" s="152" t="s">
        <v>251</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184">
        <v>65</v>
      </c>
      <c r="B90" s="185" t="s">
        <v>396</v>
      </c>
      <c r="C90" s="194" t="s">
        <v>397</v>
      </c>
      <c r="D90" s="186" t="s">
        <v>259</v>
      </c>
      <c r="E90" s="187">
        <v>1</v>
      </c>
      <c r="F90" s="188"/>
      <c r="G90" s="189">
        <f t="shared" si="35"/>
        <v>0</v>
      </c>
      <c r="H90" s="188"/>
      <c r="I90" s="189">
        <f t="shared" si="36"/>
        <v>0</v>
      </c>
      <c r="J90" s="188"/>
      <c r="K90" s="189">
        <f t="shared" si="37"/>
        <v>0</v>
      </c>
      <c r="L90" s="189">
        <v>21</v>
      </c>
      <c r="M90" s="189">
        <f t="shared" si="38"/>
        <v>0</v>
      </c>
      <c r="N90" s="189">
        <v>2.1499999999999998E-2</v>
      </c>
      <c r="O90" s="189">
        <f t="shared" si="39"/>
        <v>0.02</v>
      </c>
      <c r="P90" s="189">
        <v>0</v>
      </c>
      <c r="Q90" s="189">
        <f t="shared" si="40"/>
        <v>0</v>
      </c>
      <c r="R90" s="189" t="s">
        <v>269</v>
      </c>
      <c r="S90" s="189" t="s">
        <v>215</v>
      </c>
      <c r="T90" s="189" t="s">
        <v>215</v>
      </c>
      <c r="U90" s="189">
        <v>0</v>
      </c>
      <c r="V90" s="189">
        <f t="shared" si="41"/>
        <v>0</v>
      </c>
      <c r="W90" s="189"/>
      <c r="X90" s="190" t="s">
        <v>270</v>
      </c>
      <c r="Y90" s="152"/>
      <c r="Z90" s="152"/>
      <c r="AA90" s="152"/>
      <c r="AB90" s="152"/>
      <c r="AC90" s="152"/>
      <c r="AD90" s="152"/>
      <c r="AE90" s="152"/>
      <c r="AF90" s="152"/>
      <c r="AG90" s="152" t="s">
        <v>271</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
      <c r="A91" s="184">
        <v>66</v>
      </c>
      <c r="B91" s="185" t="s">
        <v>398</v>
      </c>
      <c r="C91" s="194" t="s">
        <v>399</v>
      </c>
      <c r="D91" s="186" t="s">
        <v>259</v>
      </c>
      <c r="E91" s="187">
        <v>3</v>
      </c>
      <c r="F91" s="188"/>
      <c r="G91" s="189">
        <f t="shared" si="35"/>
        <v>0</v>
      </c>
      <c r="H91" s="188"/>
      <c r="I91" s="189">
        <f t="shared" si="36"/>
        <v>0</v>
      </c>
      <c r="J91" s="188"/>
      <c r="K91" s="189">
        <f t="shared" si="37"/>
        <v>0</v>
      </c>
      <c r="L91" s="189">
        <v>21</v>
      </c>
      <c r="M91" s="189">
        <f t="shared" si="38"/>
        <v>0</v>
      </c>
      <c r="N91" s="189">
        <v>0</v>
      </c>
      <c r="O91" s="189">
        <f t="shared" si="39"/>
        <v>0</v>
      </c>
      <c r="P91" s="189">
        <v>0</v>
      </c>
      <c r="Q91" s="189">
        <f t="shared" si="40"/>
        <v>0</v>
      </c>
      <c r="R91" s="189"/>
      <c r="S91" s="189" t="s">
        <v>215</v>
      </c>
      <c r="T91" s="189" t="s">
        <v>215</v>
      </c>
      <c r="U91" s="189">
        <v>1.63</v>
      </c>
      <c r="V91" s="189">
        <f t="shared" si="41"/>
        <v>4.8899999999999997</v>
      </c>
      <c r="W91" s="189"/>
      <c r="X91" s="190" t="s">
        <v>250</v>
      </c>
      <c r="Y91" s="152"/>
      <c r="Z91" s="152"/>
      <c r="AA91" s="152"/>
      <c r="AB91" s="152"/>
      <c r="AC91" s="152"/>
      <c r="AD91" s="152"/>
      <c r="AE91" s="152"/>
      <c r="AF91" s="152"/>
      <c r="AG91" s="152" t="s">
        <v>251</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84">
        <v>67</v>
      </c>
      <c r="B92" s="185" t="s">
        <v>400</v>
      </c>
      <c r="C92" s="194" t="s">
        <v>401</v>
      </c>
      <c r="D92" s="186" t="s">
        <v>259</v>
      </c>
      <c r="E92" s="187">
        <v>1</v>
      </c>
      <c r="F92" s="188"/>
      <c r="G92" s="189">
        <f t="shared" si="35"/>
        <v>0</v>
      </c>
      <c r="H92" s="188"/>
      <c r="I92" s="189">
        <f t="shared" si="36"/>
        <v>0</v>
      </c>
      <c r="J92" s="188"/>
      <c r="K92" s="189">
        <f t="shared" si="37"/>
        <v>0</v>
      </c>
      <c r="L92" s="189">
        <v>21</v>
      </c>
      <c r="M92" s="189">
        <f t="shared" si="38"/>
        <v>0</v>
      </c>
      <c r="N92" s="189">
        <v>2.7E-2</v>
      </c>
      <c r="O92" s="189">
        <f t="shared" si="39"/>
        <v>0.03</v>
      </c>
      <c r="P92" s="189">
        <v>0</v>
      </c>
      <c r="Q92" s="189">
        <f t="shared" si="40"/>
        <v>0</v>
      </c>
      <c r="R92" s="189" t="s">
        <v>269</v>
      </c>
      <c r="S92" s="189" t="s">
        <v>215</v>
      </c>
      <c r="T92" s="189" t="s">
        <v>215</v>
      </c>
      <c r="U92" s="189">
        <v>0</v>
      </c>
      <c r="V92" s="189">
        <f t="shared" si="41"/>
        <v>0</v>
      </c>
      <c r="W92" s="189"/>
      <c r="X92" s="190" t="s">
        <v>270</v>
      </c>
      <c r="Y92" s="152"/>
      <c r="Z92" s="152"/>
      <c r="AA92" s="152"/>
      <c r="AB92" s="152"/>
      <c r="AC92" s="152"/>
      <c r="AD92" s="152"/>
      <c r="AE92" s="152"/>
      <c r="AF92" s="152"/>
      <c r="AG92" s="152" t="s">
        <v>271</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84">
        <v>68</v>
      </c>
      <c r="B93" s="185" t="s">
        <v>402</v>
      </c>
      <c r="C93" s="194" t="s">
        <v>403</v>
      </c>
      <c r="D93" s="186" t="s">
        <v>259</v>
      </c>
      <c r="E93" s="187">
        <v>1</v>
      </c>
      <c r="F93" s="188"/>
      <c r="G93" s="189">
        <f t="shared" si="35"/>
        <v>0</v>
      </c>
      <c r="H93" s="188"/>
      <c r="I93" s="189">
        <f t="shared" si="36"/>
        <v>0</v>
      </c>
      <c r="J93" s="188"/>
      <c r="K93" s="189">
        <f t="shared" si="37"/>
        <v>0</v>
      </c>
      <c r="L93" s="189">
        <v>21</v>
      </c>
      <c r="M93" s="189">
        <f t="shared" si="38"/>
        <v>0</v>
      </c>
      <c r="N93" s="189">
        <v>2.8000000000000001E-2</v>
      </c>
      <c r="O93" s="189">
        <f t="shared" si="39"/>
        <v>0.03</v>
      </c>
      <c r="P93" s="189">
        <v>0</v>
      </c>
      <c r="Q93" s="189">
        <f t="shared" si="40"/>
        <v>0</v>
      </c>
      <c r="R93" s="189" t="s">
        <v>269</v>
      </c>
      <c r="S93" s="189" t="s">
        <v>215</v>
      </c>
      <c r="T93" s="189" t="s">
        <v>215</v>
      </c>
      <c r="U93" s="189">
        <v>0</v>
      </c>
      <c r="V93" s="189">
        <f t="shared" si="41"/>
        <v>0</v>
      </c>
      <c r="W93" s="189"/>
      <c r="X93" s="190" t="s">
        <v>270</v>
      </c>
      <c r="Y93" s="152"/>
      <c r="Z93" s="152"/>
      <c r="AA93" s="152"/>
      <c r="AB93" s="152"/>
      <c r="AC93" s="152"/>
      <c r="AD93" s="152"/>
      <c r="AE93" s="152"/>
      <c r="AF93" s="152"/>
      <c r="AG93" s="152" t="s">
        <v>271</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ht="22.5" outlineLevel="1" x14ac:dyDescent="0.2">
      <c r="A94" s="184">
        <v>69</v>
      </c>
      <c r="B94" s="185" t="s">
        <v>404</v>
      </c>
      <c r="C94" s="194" t="s">
        <v>405</v>
      </c>
      <c r="D94" s="186" t="s">
        <v>259</v>
      </c>
      <c r="E94" s="187">
        <v>1</v>
      </c>
      <c r="F94" s="188"/>
      <c r="G94" s="189">
        <f t="shared" si="35"/>
        <v>0</v>
      </c>
      <c r="H94" s="188"/>
      <c r="I94" s="189">
        <f t="shared" si="36"/>
        <v>0</v>
      </c>
      <c r="J94" s="188"/>
      <c r="K94" s="189">
        <f t="shared" si="37"/>
        <v>0</v>
      </c>
      <c r="L94" s="189">
        <v>21</v>
      </c>
      <c r="M94" s="189">
        <f t="shared" si="38"/>
        <v>0</v>
      </c>
      <c r="N94" s="189">
        <v>2.9000000000000001E-2</v>
      </c>
      <c r="O94" s="189">
        <f t="shared" si="39"/>
        <v>0.03</v>
      </c>
      <c r="P94" s="189">
        <v>0</v>
      </c>
      <c r="Q94" s="189">
        <f t="shared" si="40"/>
        <v>0</v>
      </c>
      <c r="R94" s="189"/>
      <c r="S94" s="189" t="s">
        <v>303</v>
      </c>
      <c r="T94" s="189" t="s">
        <v>215</v>
      </c>
      <c r="U94" s="189">
        <v>0</v>
      </c>
      <c r="V94" s="189">
        <f t="shared" si="41"/>
        <v>0</v>
      </c>
      <c r="W94" s="189"/>
      <c r="X94" s="190" t="s">
        <v>270</v>
      </c>
      <c r="Y94" s="152"/>
      <c r="Z94" s="152"/>
      <c r="AA94" s="152"/>
      <c r="AB94" s="152"/>
      <c r="AC94" s="152"/>
      <c r="AD94" s="152"/>
      <c r="AE94" s="152"/>
      <c r="AF94" s="152"/>
      <c r="AG94" s="152" t="s">
        <v>271</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84">
        <v>70</v>
      </c>
      <c r="B95" s="185" t="s">
        <v>406</v>
      </c>
      <c r="C95" s="194" t="s">
        <v>407</v>
      </c>
      <c r="D95" s="186" t="s">
        <v>259</v>
      </c>
      <c r="E95" s="187">
        <v>4</v>
      </c>
      <c r="F95" s="188"/>
      <c r="G95" s="189">
        <f t="shared" si="35"/>
        <v>0</v>
      </c>
      <c r="H95" s="188"/>
      <c r="I95" s="189">
        <f t="shared" si="36"/>
        <v>0</v>
      </c>
      <c r="J95" s="188"/>
      <c r="K95" s="189">
        <f t="shared" si="37"/>
        <v>0</v>
      </c>
      <c r="L95" s="189">
        <v>21</v>
      </c>
      <c r="M95" s="189">
        <f t="shared" si="38"/>
        <v>0</v>
      </c>
      <c r="N95" s="189">
        <v>0</v>
      </c>
      <c r="O95" s="189">
        <f t="shared" si="39"/>
        <v>0</v>
      </c>
      <c r="P95" s="189">
        <v>0</v>
      </c>
      <c r="Q95" s="189">
        <f t="shared" si="40"/>
        <v>0</v>
      </c>
      <c r="R95" s="189"/>
      <c r="S95" s="189" t="s">
        <v>215</v>
      </c>
      <c r="T95" s="189" t="s">
        <v>215</v>
      </c>
      <c r="U95" s="189">
        <v>0.77500000000000002</v>
      </c>
      <c r="V95" s="189">
        <f t="shared" si="41"/>
        <v>3.1</v>
      </c>
      <c r="W95" s="189"/>
      <c r="X95" s="190" t="s">
        <v>250</v>
      </c>
      <c r="Y95" s="152"/>
      <c r="Z95" s="152"/>
      <c r="AA95" s="152"/>
      <c r="AB95" s="152"/>
      <c r="AC95" s="152"/>
      <c r="AD95" s="152"/>
      <c r="AE95" s="152"/>
      <c r="AF95" s="152"/>
      <c r="AG95" s="152" t="s">
        <v>251</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84">
        <v>71</v>
      </c>
      <c r="B96" s="185" t="s">
        <v>408</v>
      </c>
      <c r="C96" s="194" t="s">
        <v>409</v>
      </c>
      <c r="D96" s="186" t="s">
        <v>259</v>
      </c>
      <c r="E96" s="187">
        <v>4</v>
      </c>
      <c r="F96" s="188"/>
      <c r="G96" s="189">
        <f t="shared" si="35"/>
        <v>0</v>
      </c>
      <c r="H96" s="188"/>
      <c r="I96" s="189">
        <f t="shared" si="36"/>
        <v>0</v>
      </c>
      <c r="J96" s="188"/>
      <c r="K96" s="189">
        <f t="shared" si="37"/>
        <v>0</v>
      </c>
      <c r="L96" s="189">
        <v>21</v>
      </c>
      <c r="M96" s="189">
        <f t="shared" si="38"/>
        <v>0</v>
      </c>
      <c r="N96" s="189">
        <v>7.5000000000000002E-4</v>
      </c>
      <c r="O96" s="189">
        <f t="shared" si="39"/>
        <v>0</v>
      </c>
      <c r="P96" s="189">
        <v>0</v>
      </c>
      <c r="Q96" s="189">
        <f t="shared" si="40"/>
        <v>0</v>
      </c>
      <c r="R96" s="189" t="s">
        <v>269</v>
      </c>
      <c r="S96" s="189" t="s">
        <v>215</v>
      </c>
      <c r="T96" s="189" t="s">
        <v>215</v>
      </c>
      <c r="U96" s="189">
        <v>0</v>
      </c>
      <c r="V96" s="189">
        <f t="shared" si="41"/>
        <v>0</v>
      </c>
      <c r="W96" s="189"/>
      <c r="X96" s="190" t="s">
        <v>270</v>
      </c>
      <c r="Y96" s="152"/>
      <c r="Z96" s="152"/>
      <c r="AA96" s="152"/>
      <c r="AB96" s="152"/>
      <c r="AC96" s="152"/>
      <c r="AD96" s="152"/>
      <c r="AE96" s="152"/>
      <c r="AF96" s="152"/>
      <c r="AG96" s="152" t="s">
        <v>271</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84">
        <v>72</v>
      </c>
      <c r="B97" s="185" t="s">
        <v>410</v>
      </c>
      <c r="C97" s="194" t="s">
        <v>411</v>
      </c>
      <c r="D97" s="186" t="s">
        <v>259</v>
      </c>
      <c r="E97" s="187">
        <v>4</v>
      </c>
      <c r="F97" s="188"/>
      <c r="G97" s="189">
        <f t="shared" si="35"/>
        <v>0</v>
      </c>
      <c r="H97" s="188"/>
      <c r="I97" s="189">
        <f t="shared" si="36"/>
        <v>0</v>
      </c>
      <c r="J97" s="188"/>
      <c r="K97" s="189">
        <f t="shared" si="37"/>
        <v>0</v>
      </c>
      <c r="L97" s="189">
        <v>21</v>
      </c>
      <c r="M97" s="189">
        <f t="shared" si="38"/>
        <v>0</v>
      </c>
      <c r="N97" s="189">
        <v>1.0000000000000001E-5</v>
      </c>
      <c r="O97" s="189">
        <f t="shared" si="39"/>
        <v>0</v>
      </c>
      <c r="P97" s="189">
        <v>0</v>
      </c>
      <c r="Q97" s="189">
        <f t="shared" si="40"/>
        <v>0</v>
      </c>
      <c r="R97" s="189"/>
      <c r="S97" s="189" t="s">
        <v>215</v>
      </c>
      <c r="T97" s="189" t="s">
        <v>215</v>
      </c>
      <c r="U97" s="189">
        <v>0.28000000000000003</v>
      </c>
      <c r="V97" s="189">
        <f t="shared" si="41"/>
        <v>1.1200000000000001</v>
      </c>
      <c r="W97" s="189"/>
      <c r="X97" s="190" t="s">
        <v>250</v>
      </c>
      <c r="Y97" s="152"/>
      <c r="Z97" s="152"/>
      <c r="AA97" s="152"/>
      <c r="AB97" s="152"/>
      <c r="AC97" s="152"/>
      <c r="AD97" s="152"/>
      <c r="AE97" s="152"/>
      <c r="AF97" s="152"/>
      <c r="AG97" s="152" t="s">
        <v>251</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84">
        <v>73</v>
      </c>
      <c r="B98" s="185" t="s">
        <v>412</v>
      </c>
      <c r="C98" s="194" t="s">
        <v>413</v>
      </c>
      <c r="D98" s="186" t="s">
        <v>259</v>
      </c>
      <c r="E98" s="187">
        <v>1</v>
      </c>
      <c r="F98" s="188"/>
      <c r="G98" s="189">
        <f t="shared" si="35"/>
        <v>0</v>
      </c>
      <c r="H98" s="188"/>
      <c r="I98" s="189">
        <f t="shared" si="36"/>
        <v>0</v>
      </c>
      <c r="J98" s="188"/>
      <c r="K98" s="189">
        <f t="shared" si="37"/>
        <v>0</v>
      </c>
      <c r="L98" s="189">
        <v>21</v>
      </c>
      <c r="M98" s="189">
        <f t="shared" si="38"/>
        <v>0</v>
      </c>
      <c r="N98" s="189">
        <v>1.07E-3</v>
      </c>
      <c r="O98" s="189">
        <f t="shared" si="39"/>
        <v>0</v>
      </c>
      <c r="P98" s="189">
        <v>0</v>
      </c>
      <c r="Q98" s="189">
        <f t="shared" si="40"/>
        <v>0</v>
      </c>
      <c r="R98" s="189" t="s">
        <v>269</v>
      </c>
      <c r="S98" s="189" t="s">
        <v>215</v>
      </c>
      <c r="T98" s="189" t="s">
        <v>215</v>
      </c>
      <c r="U98" s="189">
        <v>0</v>
      </c>
      <c r="V98" s="189">
        <f t="shared" si="41"/>
        <v>0</v>
      </c>
      <c r="W98" s="189"/>
      <c r="X98" s="190" t="s">
        <v>270</v>
      </c>
      <c r="Y98" s="152"/>
      <c r="Z98" s="152"/>
      <c r="AA98" s="152"/>
      <c r="AB98" s="152"/>
      <c r="AC98" s="152"/>
      <c r="AD98" s="152"/>
      <c r="AE98" s="152"/>
      <c r="AF98" s="152"/>
      <c r="AG98" s="152" t="s">
        <v>271</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84">
        <v>74</v>
      </c>
      <c r="B99" s="185" t="s">
        <v>414</v>
      </c>
      <c r="C99" s="194" t="s">
        <v>415</v>
      </c>
      <c r="D99" s="186" t="s">
        <v>259</v>
      </c>
      <c r="E99" s="187">
        <v>2</v>
      </c>
      <c r="F99" s="188"/>
      <c r="G99" s="189">
        <f t="shared" si="35"/>
        <v>0</v>
      </c>
      <c r="H99" s="188"/>
      <c r="I99" s="189">
        <f t="shared" si="36"/>
        <v>0</v>
      </c>
      <c r="J99" s="188"/>
      <c r="K99" s="189">
        <f t="shared" si="37"/>
        <v>0</v>
      </c>
      <c r="L99" s="189">
        <v>21</v>
      </c>
      <c r="M99" s="189">
        <f t="shared" si="38"/>
        <v>0</v>
      </c>
      <c r="N99" s="189">
        <v>1.2099999999999999E-3</v>
      </c>
      <c r="O99" s="189">
        <f t="shared" si="39"/>
        <v>0</v>
      </c>
      <c r="P99" s="189">
        <v>0</v>
      </c>
      <c r="Q99" s="189">
        <f t="shared" si="40"/>
        <v>0</v>
      </c>
      <c r="R99" s="189" t="s">
        <v>269</v>
      </c>
      <c r="S99" s="189" t="s">
        <v>215</v>
      </c>
      <c r="T99" s="189" t="s">
        <v>215</v>
      </c>
      <c r="U99" s="189">
        <v>0</v>
      </c>
      <c r="V99" s="189">
        <f t="shared" si="41"/>
        <v>0</v>
      </c>
      <c r="W99" s="189"/>
      <c r="X99" s="190" t="s">
        <v>270</v>
      </c>
      <c r="Y99" s="152"/>
      <c r="Z99" s="152"/>
      <c r="AA99" s="152"/>
      <c r="AB99" s="152"/>
      <c r="AC99" s="152"/>
      <c r="AD99" s="152"/>
      <c r="AE99" s="152"/>
      <c r="AF99" s="152"/>
      <c r="AG99" s="152" t="s">
        <v>271</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77">
        <v>75</v>
      </c>
      <c r="B100" s="178" t="s">
        <v>416</v>
      </c>
      <c r="C100" s="195" t="s">
        <v>417</v>
      </c>
      <c r="D100" s="179" t="s">
        <v>259</v>
      </c>
      <c r="E100" s="180">
        <v>1</v>
      </c>
      <c r="F100" s="181"/>
      <c r="G100" s="182">
        <f t="shared" si="35"/>
        <v>0</v>
      </c>
      <c r="H100" s="181"/>
      <c r="I100" s="182">
        <f t="shared" si="36"/>
        <v>0</v>
      </c>
      <c r="J100" s="181"/>
      <c r="K100" s="182">
        <f t="shared" si="37"/>
        <v>0</v>
      </c>
      <c r="L100" s="182">
        <v>21</v>
      </c>
      <c r="M100" s="182">
        <f t="shared" si="38"/>
        <v>0</v>
      </c>
      <c r="N100" s="182">
        <v>1.6800000000000001E-3</v>
      </c>
      <c r="O100" s="182">
        <f t="shared" si="39"/>
        <v>0</v>
      </c>
      <c r="P100" s="182">
        <v>0</v>
      </c>
      <c r="Q100" s="182">
        <f t="shared" si="40"/>
        <v>0</v>
      </c>
      <c r="R100" s="182" t="s">
        <v>269</v>
      </c>
      <c r="S100" s="182" t="s">
        <v>215</v>
      </c>
      <c r="T100" s="182" t="s">
        <v>215</v>
      </c>
      <c r="U100" s="182">
        <v>0</v>
      </c>
      <c r="V100" s="182">
        <f t="shared" si="41"/>
        <v>0</v>
      </c>
      <c r="W100" s="182"/>
      <c r="X100" s="183" t="s">
        <v>270</v>
      </c>
      <c r="Y100" s="152"/>
      <c r="Z100" s="152"/>
      <c r="AA100" s="152"/>
      <c r="AB100" s="152"/>
      <c r="AC100" s="152"/>
      <c r="AD100" s="152"/>
      <c r="AE100" s="152"/>
      <c r="AF100" s="152"/>
      <c r="AG100" s="152" t="s">
        <v>271</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59">
        <v>76</v>
      </c>
      <c r="B101" s="160" t="s">
        <v>418</v>
      </c>
      <c r="C101" s="200" t="s">
        <v>419</v>
      </c>
      <c r="D101" s="161" t="s">
        <v>0</v>
      </c>
      <c r="E101" s="199"/>
      <c r="F101" s="163"/>
      <c r="G101" s="162">
        <f t="shared" si="35"/>
        <v>0</v>
      </c>
      <c r="H101" s="163"/>
      <c r="I101" s="162">
        <f t="shared" si="36"/>
        <v>0</v>
      </c>
      <c r="J101" s="163"/>
      <c r="K101" s="162">
        <f t="shared" si="37"/>
        <v>0</v>
      </c>
      <c r="L101" s="162">
        <v>21</v>
      </c>
      <c r="M101" s="162">
        <f t="shared" si="38"/>
        <v>0</v>
      </c>
      <c r="N101" s="162">
        <v>0</v>
      </c>
      <c r="O101" s="162">
        <f t="shared" si="39"/>
        <v>0</v>
      </c>
      <c r="P101" s="162">
        <v>0</v>
      </c>
      <c r="Q101" s="162">
        <f t="shared" si="40"/>
        <v>0</v>
      </c>
      <c r="R101" s="162"/>
      <c r="S101" s="162" t="s">
        <v>215</v>
      </c>
      <c r="T101" s="162" t="s">
        <v>215</v>
      </c>
      <c r="U101" s="162">
        <v>0</v>
      </c>
      <c r="V101" s="162">
        <f t="shared" si="41"/>
        <v>0</v>
      </c>
      <c r="W101" s="162"/>
      <c r="X101" s="162" t="s">
        <v>384</v>
      </c>
      <c r="Y101" s="152"/>
      <c r="Z101" s="152"/>
      <c r="AA101" s="152"/>
      <c r="AB101" s="152"/>
      <c r="AC101" s="152"/>
      <c r="AD101" s="152"/>
      <c r="AE101" s="152"/>
      <c r="AF101" s="152"/>
      <c r="AG101" s="152" t="s">
        <v>385</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59">
        <v>77</v>
      </c>
      <c r="B102" s="160" t="s">
        <v>420</v>
      </c>
      <c r="C102" s="200" t="s">
        <v>421</v>
      </c>
      <c r="D102" s="161" t="s">
        <v>0</v>
      </c>
      <c r="E102" s="199"/>
      <c r="F102" s="163"/>
      <c r="G102" s="162">
        <f t="shared" si="35"/>
        <v>0</v>
      </c>
      <c r="H102" s="163"/>
      <c r="I102" s="162">
        <f t="shared" si="36"/>
        <v>0</v>
      </c>
      <c r="J102" s="163"/>
      <c r="K102" s="162">
        <f t="shared" si="37"/>
        <v>0</v>
      </c>
      <c r="L102" s="162">
        <v>21</v>
      </c>
      <c r="M102" s="162">
        <f t="shared" si="38"/>
        <v>0</v>
      </c>
      <c r="N102" s="162">
        <v>0</v>
      </c>
      <c r="O102" s="162">
        <f t="shared" si="39"/>
        <v>0</v>
      </c>
      <c r="P102" s="162">
        <v>0</v>
      </c>
      <c r="Q102" s="162">
        <f t="shared" si="40"/>
        <v>0</v>
      </c>
      <c r="R102" s="162"/>
      <c r="S102" s="162" t="s">
        <v>215</v>
      </c>
      <c r="T102" s="162" t="s">
        <v>215</v>
      </c>
      <c r="U102" s="162">
        <v>0</v>
      </c>
      <c r="V102" s="162">
        <f t="shared" si="41"/>
        <v>0</v>
      </c>
      <c r="W102" s="162"/>
      <c r="X102" s="162" t="s">
        <v>384</v>
      </c>
      <c r="Y102" s="152"/>
      <c r="Z102" s="152"/>
      <c r="AA102" s="152"/>
      <c r="AB102" s="152"/>
      <c r="AC102" s="152"/>
      <c r="AD102" s="152"/>
      <c r="AE102" s="152"/>
      <c r="AF102" s="152"/>
      <c r="AG102" s="152" t="s">
        <v>385</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x14ac:dyDescent="0.2">
      <c r="A103" s="167" t="s">
        <v>210</v>
      </c>
      <c r="B103" s="168" t="s">
        <v>174</v>
      </c>
      <c r="C103" s="193" t="s">
        <v>175</v>
      </c>
      <c r="D103" s="169"/>
      <c r="E103" s="170"/>
      <c r="F103" s="171"/>
      <c r="G103" s="171">
        <f>SUMIF(AG104:AG121,"&lt;&gt;NOR",G104:G121)</f>
        <v>0</v>
      </c>
      <c r="H103" s="171"/>
      <c r="I103" s="171">
        <f>SUM(I104:I121)</f>
        <v>0</v>
      </c>
      <c r="J103" s="171"/>
      <c r="K103" s="171">
        <f>SUM(K104:K121)</f>
        <v>0</v>
      </c>
      <c r="L103" s="171"/>
      <c r="M103" s="171">
        <f>SUM(M104:M121)</f>
        <v>0</v>
      </c>
      <c r="N103" s="171"/>
      <c r="O103" s="171">
        <f>SUM(O104:O121)</f>
        <v>0.64</v>
      </c>
      <c r="P103" s="171"/>
      <c r="Q103" s="171">
        <f>SUM(Q104:Q121)</f>
        <v>0</v>
      </c>
      <c r="R103" s="171"/>
      <c r="S103" s="171"/>
      <c r="T103" s="171"/>
      <c r="U103" s="171"/>
      <c r="V103" s="171">
        <f>SUM(V104:V121)</f>
        <v>79.040000000000006</v>
      </c>
      <c r="W103" s="171"/>
      <c r="X103" s="172"/>
      <c r="AG103" t="s">
        <v>211</v>
      </c>
    </row>
    <row r="104" spans="1:60" ht="22.5" outlineLevel="1" x14ac:dyDescent="0.2">
      <c r="A104" s="184">
        <v>78</v>
      </c>
      <c r="B104" s="185" t="s">
        <v>422</v>
      </c>
      <c r="C104" s="194" t="s">
        <v>423</v>
      </c>
      <c r="D104" s="186" t="s">
        <v>288</v>
      </c>
      <c r="E104" s="187">
        <v>26.15</v>
      </c>
      <c r="F104" s="188"/>
      <c r="G104" s="189">
        <f t="shared" ref="G104:G113" si="42">ROUND(E104*F104,2)</f>
        <v>0</v>
      </c>
      <c r="H104" s="188"/>
      <c r="I104" s="189">
        <f t="shared" ref="I104:I113" si="43">ROUND(E104*H104,2)</f>
        <v>0</v>
      </c>
      <c r="J104" s="188"/>
      <c r="K104" s="189">
        <f t="shared" ref="K104:K113" si="44">ROUND(E104*J104,2)</f>
        <v>0</v>
      </c>
      <c r="L104" s="189">
        <v>21</v>
      </c>
      <c r="M104" s="189">
        <f t="shared" ref="M104:M113" si="45">G104*(1+L104/100)</f>
        <v>0</v>
      </c>
      <c r="N104" s="189">
        <v>1.4999999999999999E-4</v>
      </c>
      <c r="O104" s="189">
        <f t="shared" ref="O104:O113" si="46">ROUND(E104*N104,2)</f>
        <v>0</v>
      </c>
      <c r="P104" s="189">
        <v>0</v>
      </c>
      <c r="Q104" s="189">
        <f t="shared" ref="Q104:Q113" si="47">ROUND(E104*P104,2)</f>
        <v>0</v>
      </c>
      <c r="R104" s="189"/>
      <c r="S104" s="189" t="s">
        <v>215</v>
      </c>
      <c r="T104" s="189" t="s">
        <v>215</v>
      </c>
      <c r="U104" s="189">
        <v>0.28000000000000003</v>
      </c>
      <c r="V104" s="189">
        <f t="shared" ref="V104:V113" si="48">ROUND(E104*U104,2)</f>
        <v>7.32</v>
      </c>
      <c r="W104" s="189"/>
      <c r="X104" s="190" t="s">
        <v>250</v>
      </c>
      <c r="Y104" s="152"/>
      <c r="Z104" s="152"/>
      <c r="AA104" s="152"/>
      <c r="AB104" s="152"/>
      <c r="AC104" s="152"/>
      <c r="AD104" s="152"/>
      <c r="AE104" s="152"/>
      <c r="AF104" s="152"/>
      <c r="AG104" s="152" t="s">
        <v>251</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ht="22.5" outlineLevel="1" x14ac:dyDescent="0.2">
      <c r="A105" s="184">
        <v>79</v>
      </c>
      <c r="B105" s="185" t="s">
        <v>424</v>
      </c>
      <c r="C105" s="194" t="s">
        <v>425</v>
      </c>
      <c r="D105" s="186" t="s">
        <v>254</v>
      </c>
      <c r="E105" s="187">
        <v>107.52958</v>
      </c>
      <c r="F105" s="188"/>
      <c r="G105" s="189">
        <f t="shared" si="42"/>
        <v>0</v>
      </c>
      <c r="H105" s="188"/>
      <c r="I105" s="189">
        <f t="shared" si="43"/>
        <v>0</v>
      </c>
      <c r="J105" s="188"/>
      <c r="K105" s="189">
        <f t="shared" si="44"/>
        <v>0</v>
      </c>
      <c r="L105" s="189">
        <v>21</v>
      </c>
      <c r="M105" s="189">
        <f t="shared" si="45"/>
        <v>0</v>
      </c>
      <c r="N105" s="189">
        <v>0</v>
      </c>
      <c r="O105" s="189">
        <f t="shared" si="46"/>
        <v>0</v>
      </c>
      <c r="P105" s="189">
        <v>0</v>
      </c>
      <c r="Q105" s="189">
        <f t="shared" si="47"/>
        <v>0</v>
      </c>
      <c r="R105" s="189"/>
      <c r="S105" s="189" t="s">
        <v>215</v>
      </c>
      <c r="T105" s="189" t="s">
        <v>215</v>
      </c>
      <c r="U105" s="189">
        <v>1.6E-2</v>
      </c>
      <c r="V105" s="189">
        <f t="shared" si="48"/>
        <v>1.72</v>
      </c>
      <c r="W105" s="189"/>
      <c r="X105" s="190" t="s">
        <v>250</v>
      </c>
      <c r="Y105" s="152"/>
      <c r="Z105" s="152"/>
      <c r="AA105" s="152"/>
      <c r="AB105" s="152"/>
      <c r="AC105" s="152"/>
      <c r="AD105" s="152"/>
      <c r="AE105" s="152"/>
      <c r="AF105" s="152"/>
      <c r="AG105" s="152" t="s">
        <v>251</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1" x14ac:dyDescent="0.2">
      <c r="A106" s="184">
        <v>80</v>
      </c>
      <c r="B106" s="185" t="s">
        <v>426</v>
      </c>
      <c r="C106" s="194" t="s">
        <v>427</v>
      </c>
      <c r="D106" s="186" t="s">
        <v>254</v>
      </c>
      <c r="E106" s="187">
        <v>107.52958</v>
      </c>
      <c r="F106" s="188"/>
      <c r="G106" s="189">
        <f t="shared" si="42"/>
        <v>0</v>
      </c>
      <c r="H106" s="188"/>
      <c r="I106" s="189">
        <f t="shared" si="43"/>
        <v>0</v>
      </c>
      <c r="J106" s="188"/>
      <c r="K106" s="189">
        <f t="shared" si="44"/>
        <v>0</v>
      </c>
      <c r="L106" s="189">
        <v>21</v>
      </c>
      <c r="M106" s="189">
        <f t="shared" si="45"/>
        <v>0</v>
      </c>
      <c r="N106" s="189">
        <v>0</v>
      </c>
      <c r="O106" s="189">
        <f t="shared" si="46"/>
        <v>0</v>
      </c>
      <c r="P106" s="189">
        <v>0</v>
      </c>
      <c r="Q106" s="189">
        <f t="shared" si="47"/>
        <v>0</v>
      </c>
      <c r="R106" s="189"/>
      <c r="S106" s="189" t="s">
        <v>215</v>
      </c>
      <c r="T106" s="189" t="s">
        <v>215</v>
      </c>
      <c r="U106" s="189">
        <v>0.14699999999999999</v>
      </c>
      <c r="V106" s="189">
        <f t="shared" si="48"/>
        <v>15.81</v>
      </c>
      <c r="W106" s="189"/>
      <c r="X106" s="190" t="s">
        <v>250</v>
      </c>
      <c r="Y106" s="152"/>
      <c r="Z106" s="152"/>
      <c r="AA106" s="152"/>
      <c r="AB106" s="152"/>
      <c r="AC106" s="152"/>
      <c r="AD106" s="152"/>
      <c r="AE106" s="152"/>
      <c r="AF106" s="152"/>
      <c r="AG106" s="152" t="s">
        <v>251</v>
      </c>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ht="22.5" outlineLevel="1" x14ac:dyDescent="0.2">
      <c r="A107" s="184">
        <v>81</v>
      </c>
      <c r="B107" s="185" t="s">
        <v>428</v>
      </c>
      <c r="C107" s="194" t="s">
        <v>429</v>
      </c>
      <c r="D107" s="186" t="s">
        <v>430</v>
      </c>
      <c r="E107" s="187">
        <v>333.3417</v>
      </c>
      <c r="F107" s="188"/>
      <c r="G107" s="189">
        <f t="shared" si="42"/>
        <v>0</v>
      </c>
      <c r="H107" s="188"/>
      <c r="I107" s="189">
        <f t="shared" si="43"/>
        <v>0</v>
      </c>
      <c r="J107" s="188"/>
      <c r="K107" s="189">
        <f t="shared" si="44"/>
        <v>0</v>
      </c>
      <c r="L107" s="189">
        <v>21</v>
      </c>
      <c r="M107" s="189">
        <f t="shared" si="45"/>
        <v>0</v>
      </c>
      <c r="N107" s="189">
        <v>1E-3</v>
      </c>
      <c r="O107" s="189">
        <f t="shared" si="46"/>
        <v>0.33</v>
      </c>
      <c r="P107" s="189">
        <v>0</v>
      </c>
      <c r="Q107" s="189">
        <f t="shared" si="47"/>
        <v>0</v>
      </c>
      <c r="R107" s="189" t="s">
        <v>269</v>
      </c>
      <c r="S107" s="189" t="s">
        <v>215</v>
      </c>
      <c r="T107" s="189" t="s">
        <v>215</v>
      </c>
      <c r="U107" s="189">
        <v>0</v>
      </c>
      <c r="V107" s="189">
        <f t="shared" si="48"/>
        <v>0</v>
      </c>
      <c r="W107" s="189"/>
      <c r="X107" s="190" t="s">
        <v>270</v>
      </c>
      <c r="Y107" s="152"/>
      <c r="Z107" s="152"/>
      <c r="AA107" s="152"/>
      <c r="AB107" s="152"/>
      <c r="AC107" s="152"/>
      <c r="AD107" s="152"/>
      <c r="AE107" s="152"/>
      <c r="AF107" s="152"/>
      <c r="AG107" s="152" t="s">
        <v>271</v>
      </c>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ht="22.5" outlineLevel="1" x14ac:dyDescent="0.2">
      <c r="A108" s="184">
        <v>82</v>
      </c>
      <c r="B108" s="185" t="s">
        <v>431</v>
      </c>
      <c r="C108" s="194" t="s">
        <v>432</v>
      </c>
      <c r="D108" s="186" t="s">
        <v>288</v>
      </c>
      <c r="E108" s="187">
        <v>3.1</v>
      </c>
      <c r="F108" s="188"/>
      <c r="G108" s="189">
        <f t="shared" si="42"/>
        <v>0</v>
      </c>
      <c r="H108" s="188"/>
      <c r="I108" s="189">
        <f t="shared" si="43"/>
        <v>0</v>
      </c>
      <c r="J108" s="188"/>
      <c r="K108" s="189">
        <f t="shared" si="44"/>
        <v>0</v>
      </c>
      <c r="L108" s="189">
        <v>21</v>
      </c>
      <c r="M108" s="189">
        <f t="shared" si="45"/>
        <v>0</v>
      </c>
      <c r="N108" s="189">
        <v>5.0000000000000002E-5</v>
      </c>
      <c r="O108" s="189">
        <f t="shared" si="46"/>
        <v>0</v>
      </c>
      <c r="P108" s="189">
        <v>0</v>
      </c>
      <c r="Q108" s="189">
        <f t="shared" si="47"/>
        <v>0</v>
      </c>
      <c r="R108" s="189"/>
      <c r="S108" s="189" t="s">
        <v>215</v>
      </c>
      <c r="T108" s="189" t="s">
        <v>215</v>
      </c>
      <c r="U108" s="189">
        <v>0.39</v>
      </c>
      <c r="V108" s="189">
        <f t="shared" si="48"/>
        <v>1.21</v>
      </c>
      <c r="W108" s="189"/>
      <c r="X108" s="190" t="s">
        <v>250</v>
      </c>
      <c r="Y108" s="152"/>
      <c r="Z108" s="152"/>
      <c r="AA108" s="152"/>
      <c r="AB108" s="152"/>
      <c r="AC108" s="152"/>
      <c r="AD108" s="152"/>
      <c r="AE108" s="152"/>
      <c r="AF108" s="152"/>
      <c r="AG108" s="152" t="s">
        <v>251</v>
      </c>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ht="22.5" outlineLevel="1" x14ac:dyDescent="0.2">
      <c r="A109" s="184">
        <v>83</v>
      </c>
      <c r="B109" s="185" t="s">
        <v>433</v>
      </c>
      <c r="C109" s="194" t="s">
        <v>434</v>
      </c>
      <c r="D109" s="186" t="s">
        <v>288</v>
      </c>
      <c r="E109" s="187">
        <v>29.95</v>
      </c>
      <c r="F109" s="188"/>
      <c r="G109" s="189">
        <f t="shared" si="42"/>
        <v>0</v>
      </c>
      <c r="H109" s="188"/>
      <c r="I109" s="189">
        <f t="shared" si="43"/>
        <v>0</v>
      </c>
      <c r="J109" s="188"/>
      <c r="K109" s="189">
        <f t="shared" si="44"/>
        <v>0</v>
      </c>
      <c r="L109" s="189">
        <v>21</v>
      </c>
      <c r="M109" s="189">
        <f t="shared" si="45"/>
        <v>0</v>
      </c>
      <c r="N109" s="189">
        <v>8.0000000000000007E-5</v>
      </c>
      <c r="O109" s="189">
        <f t="shared" si="46"/>
        <v>0</v>
      </c>
      <c r="P109" s="189">
        <v>0</v>
      </c>
      <c r="Q109" s="189">
        <f t="shared" si="47"/>
        <v>0</v>
      </c>
      <c r="R109" s="189"/>
      <c r="S109" s="189" t="s">
        <v>215</v>
      </c>
      <c r="T109" s="189" t="s">
        <v>215</v>
      </c>
      <c r="U109" s="189">
        <v>0.48</v>
      </c>
      <c r="V109" s="189">
        <f t="shared" si="48"/>
        <v>14.38</v>
      </c>
      <c r="W109" s="189"/>
      <c r="X109" s="190" t="s">
        <v>250</v>
      </c>
      <c r="Y109" s="152"/>
      <c r="Z109" s="152"/>
      <c r="AA109" s="152"/>
      <c r="AB109" s="152"/>
      <c r="AC109" s="152"/>
      <c r="AD109" s="152"/>
      <c r="AE109" s="152"/>
      <c r="AF109" s="152"/>
      <c r="AG109" s="152" t="s">
        <v>251</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ht="22.5" outlineLevel="1" x14ac:dyDescent="0.2">
      <c r="A110" s="184">
        <v>84</v>
      </c>
      <c r="B110" s="185" t="s">
        <v>435</v>
      </c>
      <c r="C110" s="194" t="s">
        <v>436</v>
      </c>
      <c r="D110" s="186" t="s">
        <v>288</v>
      </c>
      <c r="E110" s="187">
        <v>22.904</v>
      </c>
      <c r="F110" s="188"/>
      <c r="G110" s="189">
        <f t="shared" si="42"/>
        <v>0</v>
      </c>
      <c r="H110" s="188"/>
      <c r="I110" s="189">
        <f t="shared" si="43"/>
        <v>0</v>
      </c>
      <c r="J110" s="188"/>
      <c r="K110" s="189">
        <f t="shared" si="44"/>
        <v>0</v>
      </c>
      <c r="L110" s="189">
        <v>21</v>
      </c>
      <c r="M110" s="189">
        <f t="shared" si="45"/>
        <v>0</v>
      </c>
      <c r="N110" s="189">
        <v>8.0000000000000007E-5</v>
      </c>
      <c r="O110" s="189">
        <f t="shared" si="46"/>
        <v>0</v>
      </c>
      <c r="P110" s="189">
        <v>0</v>
      </c>
      <c r="Q110" s="189">
        <f t="shared" si="47"/>
        <v>0</v>
      </c>
      <c r="R110" s="189"/>
      <c r="S110" s="189" t="s">
        <v>215</v>
      </c>
      <c r="T110" s="189" t="s">
        <v>215</v>
      </c>
      <c r="U110" s="189">
        <v>0.13719999999999999</v>
      </c>
      <c r="V110" s="189">
        <f t="shared" si="48"/>
        <v>3.14</v>
      </c>
      <c r="W110" s="189"/>
      <c r="X110" s="190" t="s">
        <v>250</v>
      </c>
      <c r="Y110" s="152"/>
      <c r="Z110" s="152"/>
      <c r="AA110" s="152"/>
      <c r="AB110" s="152"/>
      <c r="AC110" s="152"/>
      <c r="AD110" s="152"/>
      <c r="AE110" s="152"/>
      <c r="AF110" s="152"/>
      <c r="AG110" s="152" t="s">
        <v>251</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
      <c r="A111" s="184">
        <v>85</v>
      </c>
      <c r="B111" s="185" t="s">
        <v>437</v>
      </c>
      <c r="C111" s="194" t="s">
        <v>438</v>
      </c>
      <c r="D111" s="186" t="s">
        <v>288</v>
      </c>
      <c r="E111" s="187">
        <v>48.62</v>
      </c>
      <c r="F111" s="188"/>
      <c r="G111" s="189">
        <f t="shared" si="42"/>
        <v>0</v>
      </c>
      <c r="H111" s="188"/>
      <c r="I111" s="189">
        <f t="shared" si="43"/>
        <v>0</v>
      </c>
      <c r="J111" s="188"/>
      <c r="K111" s="189">
        <f t="shared" si="44"/>
        <v>0</v>
      </c>
      <c r="L111" s="189">
        <v>21</v>
      </c>
      <c r="M111" s="189">
        <f t="shared" si="45"/>
        <v>0</v>
      </c>
      <c r="N111" s="189">
        <v>2.4000000000000001E-4</v>
      </c>
      <c r="O111" s="189">
        <f t="shared" si="46"/>
        <v>0.01</v>
      </c>
      <c r="P111" s="189">
        <v>0</v>
      </c>
      <c r="Q111" s="189">
        <f t="shared" si="47"/>
        <v>0</v>
      </c>
      <c r="R111" s="189"/>
      <c r="S111" s="189" t="s">
        <v>215</v>
      </c>
      <c r="T111" s="189" t="s">
        <v>215</v>
      </c>
      <c r="U111" s="189">
        <v>0.18</v>
      </c>
      <c r="V111" s="189">
        <f t="shared" si="48"/>
        <v>8.75</v>
      </c>
      <c r="W111" s="189"/>
      <c r="X111" s="190" t="s">
        <v>250</v>
      </c>
      <c r="Y111" s="152"/>
      <c r="Z111" s="152"/>
      <c r="AA111" s="152"/>
      <c r="AB111" s="152"/>
      <c r="AC111" s="152"/>
      <c r="AD111" s="152"/>
      <c r="AE111" s="152"/>
      <c r="AF111" s="152"/>
      <c r="AG111" s="152" t="s">
        <v>251</v>
      </c>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ht="22.5" outlineLevel="1" x14ac:dyDescent="0.2">
      <c r="A112" s="184">
        <v>86</v>
      </c>
      <c r="B112" s="185" t="s">
        <v>439</v>
      </c>
      <c r="C112" s="194" t="s">
        <v>440</v>
      </c>
      <c r="D112" s="186" t="s">
        <v>288</v>
      </c>
      <c r="E112" s="187">
        <v>48.62</v>
      </c>
      <c r="F112" s="188"/>
      <c r="G112" s="189">
        <f t="shared" si="42"/>
        <v>0</v>
      </c>
      <c r="H112" s="188"/>
      <c r="I112" s="189">
        <f t="shared" si="43"/>
        <v>0</v>
      </c>
      <c r="J112" s="188"/>
      <c r="K112" s="189">
        <f t="shared" si="44"/>
        <v>0</v>
      </c>
      <c r="L112" s="189">
        <v>21</v>
      </c>
      <c r="M112" s="189">
        <f t="shared" si="45"/>
        <v>0</v>
      </c>
      <c r="N112" s="189">
        <v>2.0000000000000001E-4</v>
      </c>
      <c r="O112" s="189">
        <f t="shared" si="46"/>
        <v>0.01</v>
      </c>
      <c r="P112" s="189">
        <v>0</v>
      </c>
      <c r="Q112" s="189">
        <f t="shared" si="47"/>
        <v>0</v>
      </c>
      <c r="R112" s="189" t="s">
        <v>269</v>
      </c>
      <c r="S112" s="189" t="s">
        <v>215</v>
      </c>
      <c r="T112" s="189" t="s">
        <v>215</v>
      </c>
      <c r="U112" s="189">
        <v>0</v>
      </c>
      <c r="V112" s="189">
        <f t="shared" si="48"/>
        <v>0</v>
      </c>
      <c r="W112" s="189"/>
      <c r="X112" s="190" t="s">
        <v>270</v>
      </c>
      <c r="Y112" s="152"/>
      <c r="Z112" s="152"/>
      <c r="AA112" s="152"/>
      <c r="AB112" s="152"/>
      <c r="AC112" s="152"/>
      <c r="AD112" s="152"/>
      <c r="AE112" s="152"/>
      <c r="AF112" s="152"/>
      <c r="AG112" s="152" t="s">
        <v>271</v>
      </c>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77">
        <v>87</v>
      </c>
      <c r="B113" s="178" t="s">
        <v>441</v>
      </c>
      <c r="C113" s="195" t="s">
        <v>442</v>
      </c>
      <c r="D113" s="179" t="s">
        <v>259</v>
      </c>
      <c r="E113" s="180">
        <v>22</v>
      </c>
      <c r="F113" s="181"/>
      <c r="G113" s="182">
        <f t="shared" si="42"/>
        <v>0</v>
      </c>
      <c r="H113" s="181"/>
      <c r="I113" s="182">
        <f t="shared" si="43"/>
        <v>0</v>
      </c>
      <c r="J113" s="181"/>
      <c r="K113" s="182">
        <f t="shared" si="44"/>
        <v>0</v>
      </c>
      <c r="L113" s="182">
        <v>21</v>
      </c>
      <c r="M113" s="182">
        <f t="shared" si="45"/>
        <v>0</v>
      </c>
      <c r="N113" s="182">
        <v>1E-4</v>
      </c>
      <c r="O113" s="182">
        <f t="shared" si="46"/>
        <v>0</v>
      </c>
      <c r="P113" s="182">
        <v>0</v>
      </c>
      <c r="Q113" s="182">
        <f t="shared" si="47"/>
        <v>0</v>
      </c>
      <c r="R113" s="182" t="s">
        <v>269</v>
      </c>
      <c r="S113" s="182" t="s">
        <v>215</v>
      </c>
      <c r="T113" s="182" t="s">
        <v>215</v>
      </c>
      <c r="U113" s="182">
        <v>0</v>
      </c>
      <c r="V113" s="182">
        <f t="shared" si="48"/>
        <v>0</v>
      </c>
      <c r="W113" s="182"/>
      <c r="X113" s="183" t="s">
        <v>270</v>
      </c>
      <c r="Y113" s="152"/>
      <c r="Z113" s="152"/>
      <c r="AA113" s="152"/>
      <c r="AB113" s="152"/>
      <c r="AC113" s="152"/>
      <c r="AD113" s="152"/>
      <c r="AE113" s="152"/>
      <c r="AF113" s="152"/>
      <c r="AG113" s="152" t="s">
        <v>271</v>
      </c>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59"/>
      <c r="B114" s="160"/>
      <c r="C114" s="253" t="s">
        <v>443</v>
      </c>
      <c r="D114" s="254"/>
      <c r="E114" s="254"/>
      <c r="F114" s="254"/>
      <c r="G114" s="254"/>
      <c r="H114" s="162"/>
      <c r="I114" s="162"/>
      <c r="J114" s="162"/>
      <c r="K114" s="162"/>
      <c r="L114" s="162"/>
      <c r="M114" s="162"/>
      <c r="N114" s="162"/>
      <c r="O114" s="162"/>
      <c r="P114" s="162"/>
      <c r="Q114" s="162"/>
      <c r="R114" s="162"/>
      <c r="S114" s="162"/>
      <c r="T114" s="162"/>
      <c r="U114" s="162"/>
      <c r="V114" s="162"/>
      <c r="W114" s="162"/>
      <c r="X114" s="162"/>
      <c r="Y114" s="152"/>
      <c r="Z114" s="152"/>
      <c r="AA114" s="152"/>
      <c r="AB114" s="152"/>
      <c r="AC114" s="152"/>
      <c r="AD114" s="152"/>
      <c r="AE114" s="152"/>
      <c r="AF114" s="152"/>
      <c r="AG114" s="152" t="s">
        <v>223</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ht="22.5" outlineLevel="1" x14ac:dyDescent="0.2">
      <c r="A115" s="184">
        <v>88</v>
      </c>
      <c r="B115" s="185" t="s">
        <v>444</v>
      </c>
      <c r="C115" s="194" t="s">
        <v>445</v>
      </c>
      <c r="D115" s="186" t="s">
        <v>254</v>
      </c>
      <c r="E115" s="187">
        <v>16.00958</v>
      </c>
      <c r="F115" s="188"/>
      <c r="G115" s="189">
        <f t="shared" ref="G115:G121" si="49">ROUND(E115*F115,2)</f>
        <v>0</v>
      </c>
      <c r="H115" s="188"/>
      <c r="I115" s="189">
        <f t="shared" ref="I115:I121" si="50">ROUND(E115*H115,2)</f>
        <v>0</v>
      </c>
      <c r="J115" s="188"/>
      <c r="K115" s="189">
        <f t="shared" ref="K115:K121" si="51">ROUND(E115*J115,2)</f>
        <v>0</v>
      </c>
      <c r="L115" s="189">
        <v>21</v>
      </c>
      <c r="M115" s="189">
        <f t="shared" ref="M115:M121" si="52">G115*(1+L115/100)</f>
        <v>0</v>
      </c>
      <c r="N115" s="189">
        <v>2.5000000000000001E-4</v>
      </c>
      <c r="O115" s="189">
        <f t="shared" ref="O115:O121" si="53">ROUND(E115*N115,2)</f>
        <v>0</v>
      </c>
      <c r="P115" s="189">
        <v>0</v>
      </c>
      <c r="Q115" s="189">
        <f t="shared" ref="Q115:Q121" si="54">ROUND(E115*P115,2)</f>
        <v>0</v>
      </c>
      <c r="R115" s="189"/>
      <c r="S115" s="189" t="s">
        <v>215</v>
      </c>
      <c r="T115" s="189" t="s">
        <v>215</v>
      </c>
      <c r="U115" s="189">
        <v>0.38</v>
      </c>
      <c r="V115" s="189">
        <f t="shared" ref="V115:V121" si="55">ROUND(E115*U115,2)</f>
        <v>6.08</v>
      </c>
      <c r="W115" s="189"/>
      <c r="X115" s="190" t="s">
        <v>250</v>
      </c>
      <c r="Y115" s="152"/>
      <c r="Z115" s="152"/>
      <c r="AA115" s="152"/>
      <c r="AB115" s="152"/>
      <c r="AC115" s="152"/>
      <c r="AD115" s="152"/>
      <c r="AE115" s="152"/>
      <c r="AF115" s="152"/>
      <c r="AG115" s="152" t="s">
        <v>251</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ht="22.5" outlineLevel="1" x14ac:dyDescent="0.2">
      <c r="A116" s="184">
        <v>89</v>
      </c>
      <c r="B116" s="185" t="s">
        <v>446</v>
      </c>
      <c r="C116" s="194" t="s">
        <v>447</v>
      </c>
      <c r="D116" s="186" t="s">
        <v>254</v>
      </c>
      <c r="E116" s="187">
        <v>18.411020000000001</v>
      </c>
      <c r="F116" s="188"/>
      <c r="G116" s="189">
        <f t="shared" si="49"/>
        <v>0</v>
      </c>
      <c r="H116" s="188"/>
      <c r="I116" s="189">
        <f t="shared" si="50"/>
        <v>0</v>
      </c>
      <c r="J116" s="188"/>
      <c r="K116" s="189">
        <f t="shared" si="51"/>
        <v>0</v>
      </c>
      <c r="L116" s="189">
        <v>21</v>
      </c>
      <c r="M116" s="189">
        <f t="shared" si="52"/>
        <v>0</v>
      </c>
      <c r="N116" s="189">
        <v>3.1199999999999999E-3</v>
      </c>
      <c r="O116" s="189">
        <f t="shared" si="53"/>
        <v>0.06</v>
      </c>
      <c r="P116" s="189">
        <v>0</v>
      </c>
      <c r="Q116" s="189">
        <f t="shared" si="54"/>
        <v>0</v>
      </c>
      <c r="R116" s="189" t="s">
        <v>269</v>
      </c>
      <c r="S116" s="189" t="s">
        <v>215</v>
      </c>
      <c r="T116" s="189" t="s">
        <v>215</v>
      </c>
      <c r="U116" s="189">
        <v>0</v>
      </c>
      <c r="V116" s="189">
        <f t="shared" si="55"/>
        <v>0</v>
      </c>
      <c r="W116" s="189"/>
      <c r="X116" s="190" t="s">
        <v>270</v>
      </c>
      <c r="Y116" s="152"/>
      <c r="Z116" s="152"/>
      <c r="AA116" s="152"/>
      <c r="AB116" s="152"/>
      <c r="AC116" s="152"/>
      <c r="AD116" s="152"/>
      <c r="AE116" s="152"/>
      <c r="AF116" s="152"/>
      <c r="AG116" s="152" t="s">
        <v>271</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ht="22.5" outlineLevel="1" x14ac:dyDescent="0.2">
      <c r="A117" s="184">
        <v>90</v>
      </c>
      <c r="B117" s="185" t="s">
        <v>448</v>
      </c>
      <c r="C117" s="194" t="s">
        <v>449</v>
      </c>
      <c r="D117" s="186" t="s">
        <v>254</v>
      </c>
      <c r="E117" s="187">
        <v>91.52</v>
      </c>
      <c r="F117" s="188"/>
      <c r="G117" s="189">
        <f t="shared" si="49"/>
        <v>0</v>
      </c>
      <c r="H117" s="188"/>
      <c r="I117" s="189">
        <f t="shared" si="50"/>
        <v>0</v>
      </c>
      <c r="J117" s="188"/>
      <c r="K117" s="189">
        <f t="shared" si="51"/>
        <v>0</v>
      </c>
      <c r="L117" s="189">
        <v>21</v>
      </c>
      <c r="M117" s="189">
        <f t="shared" si="52"/>
        <v>0</v>
      </c>
      <c r="N117" s="189">
        <v>2.5000000000000001E-4</v>
      </c>
      <c r="O117" s="189">
        <f t="shared" si="53"/>
        <v>0.02</v>
      </c>
      <c r="P117" s="189">
        <v>0</v>
      </c>
      <c r="Q117" s="189">
        <f t="shared" si="54"/>
        <v>0</v>
      </c>
      <c r="R117" s="189"/>
      <c r="S117" s="189" t="s">
        <v>215</v>
      </c>
      <c r="T117" s="189" t="s">
        <v>215</v>
      </c>
      <c r="U117" s="189">
        <v>0.21665999999999999</v>
      </c>
      <c r="V117" s="189">
        <f t="shared" si="55"/>
        <v>19.829999999999998</v>
      </c>
      <c r="W117" s="189"/>
      <c r="X117" s="190" t="s">
        <v>250</v>
      </c>
      <c r="Y117" s="152"/>
      <c r="Z117" s="152"/>
      <c r="AA117" s="152"/>
      <c r="AB117" s="152"/>
      <c r="AC117" s="152"/>
      <c r="AD117" s="152"/>
      <c r="AE117" s="152"/>
      <c r="AF117" s="152"/>
      <c r="AG117" s="152" t="s">
        <v>251</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ht="22.5" outlineLevel="1" x14ac:dyDescent="0.2">
      <c r="A118" s="184">
        <v>91</v>
      </c>
      <c r="B118" s="185" t="s">
        <v>450</v>
      </c>
      <c r="C118" s="194" t="s">
        <v>451</v>
      </c>
      <c r="D118" s="186" t="s">
        <v>254</v>
      </c>
      <c r="E118" s="187">
        <v>112.91808</v>
      </c>
      <c r="F118" s="188"/>
      <c r="G118" s="189">
        <f t="shared" si="49"/>
        <v>0</v>
      </c>
      <c r="H118" s="188"/>
      <c r="I118" s="189">
        <f t="shared" si="50"/>
        <v>0</v>
      </c>
      <c r="J118" s="188"/>
      <c r="K118" s="189">
        <f t="shared" si="51"/>
        <v>0</v>
      </c>
      <c r="L118" s="189">
        <v>21</v>
      </c>
      <c r="M118" s="189">
        <f t="shared" si="52"/>
        <v>0</v>
      </c>
      <c r="N118" s="189">
        <v>1.89E-3</v>
      </c>
      <c r="O118" s="189">
        <f t="shared" si="53"/>
        <v>0.21</v>
      </c>
      <c r="P118" s="189">
        <v>0</v>
      </c>
      <c r="Q118" s="189">
        <f t="shared" si="54"/>
        <v>0</v>
      </c>
      <c r="R118" s="189" t="s">
        <v>269</v>
      </c>
      <c r="S118" s="189" t="s">
        <v>215</v>
      </c>
      <c r="T118" s="189" t="s">
        <v>215</v>
      </c>
      <c r="U118" s="189">
        <v>0</v>
      </c>
      <c r="V118" s="189">
        <f t="shared" si="55"/>
        <v>0</v>
      </c>
      <c r="W118" s="189"/>
      <c r="X118" s="190" t="s">
        <v>270</v>
      </c>
      <c r="Y118" s="152"/>
      <c r="Z118" s="152"/>
      <c r="AA118" s="152"/>
      <c r="AB118" s="152"/>
      <c r="AC118" s="152"/>
      <c r="AD118" s="152"/>
      <c r="AE118" s="152"/>
      <c r="AF118" s="152"/>
      <c r="AG118" s="152" t="s">
        <v>271</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ht="22.5" outlineLevel="1" x14ac:dyDescent="0.2">
      <c r="A119" s="177">
        <v>92</v>
      </c>
      <c r="B119" s="178" t="s">
        <v>452</v>
      </c>
      <c r="C119" s="195" t="s">
        <v>453</v>
      </c>
      <c r="D119" s="179" t="s">
        <v>288</v>
      </c>
      <c r="E119" s="180">
        <v>5.3</v>
      </c>
      <c r="F119" s="181"/>
      <c r="G119" s="182">
        <f t="shared" si="49"/>
        <v>0</v>
      </c>
      <c r="H119" s="181"/>
      <c r="I119" s="182">
        <f t="shared" si="50"/>
        <v>0</v>
      </c>
      <c r="J119" s="181"/>
      <c r="K119" s="182">
        <f t="shared" si="51"/>
        <v>0</v>
      </c>
      <c r="L119" s="182">
        <v>21</v>
      </c>
      <c r="M119" s="182">
        <f t="shared" si="52"/>
        <v>0</v>
      </c>
      <c r="N119" s="182">
        <v>2.5999999999999998E-4</v>
      </c>
      <c r="O119" s="182">
        <f t="shared" si="53"/>
        <v>0</v>
      </c>
      <c r="P119" s="182">
        <v>0</v>
      </c>
      <c r="Q119" s="182">
        <f t="shared" si="54"/>
        <v>0</v>
      </c>
      <c r="R119" s="182"/>
      <c r="S119" s="182" t="s">
        <v>215</v>
      </c>
      <c r="T119" s="182" t="s">
        <v>215</v>
      </c>
      <c r="U119" s="182">
        <v>0.15</v>
      </c>
      <c r="V119" s="182">
        <f t="shared" si="55"/>
        <v>0.8</v>
      </c>
      <c r="W119" s="182"/>
      <c r="X119" s="183" t="s">
        <v>250</v>
      </c>
      <c r="Y119" s="152"/>
      <c r="Z119" s="152"/>
      <c r="AA119" s="152"/>
      <c r="AB119" s="152"/>
      <c r="AC119" s="152"/>
      <c r="AD119" s="152"/>
      <c r="AE119" s="152"/>
      <c r="AF119" s="152"/>
      <c r="AG119" s="152" t="s">
        <v>251</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row>
    <row r="120" spans="1:60" outlineLevel="1" x14ac:dyDescent="0.2">
      <c r="A120" s="159">
        <v>93</v>
      </c>
      <c r="B120" s="160" t="s">
        <v>454</v>
      </c>
      <c r="C120" s="200" t="s">
        <v>455</v>
      </c>
      <c r="D120" s="161" t="s">
        <v>0</v>
      </c>
      <c r="E120" s="199"/>
      <c r="F120" s="163"/>
      <c r="G120" s="162">
        <f t="shared" si="49"/>
        <v>0</v>
      </c>
      <c r="H120" s="163"/>
      <c r="I120" s="162">
        <f t="shared" si="50"/>
        <v>0</v>
      </c>
      <c r="J120" s="163"/>
      <c r="K120" s="162">
        <f t="shared" si="51"/>
        <v>0</v>
      </c>
      <c r="L120" s="162">
        <v>21</v>
      </c>
      <c r="M120" s="162">
        <f t="shared" si="52"/>
        <v>0</v>
      </c>
      <c r="N120" s="162">
        <v>0</v>
      </c>
      <c r="O120" s="162">
        <f t="shared" si="53"/>
        <v>0</v>
      </c>
      <c r="P120" s="162">
        <v>0</v>
      </c>
      <c r="Q120" s="162">
        <f t="shared" si="54"/>
        <v>0</v>
      </c>
      <c r="R120" s="162"/>
      <c r="S120" s="162" t="s">
        <v>215</v>
      </c>
      <c r="T120" s="162" t="s">
        <v>215</v>
      </c>
      <c r="U120" s="162">
        <v>0</v>
      </c>
      <c r="V120" s="162">
        <f t="shared" si="55"/>
        <v>0</v>
      </c>
      <c r="W120" s="162"/>
      <c r="X120" s="162" t="s">
        <v>384</v>
      </c>
      <c r="Y120" s="152"/>
      <c r="Z120" s="152"/>
      <c r="AA120" s="152"/>
      <c r="AB120" s="152"/>
      <c r="AC120" s="152"/>
      <c r="AD120" s="152"/>
      <c r="AE120" s="152"/>
      <c r="AF120" s="152"/>
      <c r="AG120" s="152" t="s">
        <v>385</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
      <c r="A121" s="159">
        <v>94</v>
      </c>
      <c r="B121" s="160" t="s">
        <v>456</v>
      </c>
      <c r="C121" s="200" t="s">
        <v>457</v>
      </c>
      <c r="D121" s="161" t="s">
        <v>0</v>
      </c>
      <c r="E121" s="199"/>
      <c r="F121" s="163"/>
      <c r="G121" s="162">
        <f t="shared" si="49"/>
        <v>0</v>
      </c>
      <c r="H121" s="163"/>
      <c r="I121" s="162">
        <f t="shared" si="50"/>
        <v>0</v>
      </c>
      <c r="J121" s="163"/>
      <c r="K121" s="162">
        <f t="shared" si="51"/>
        <v>0</v>
      </c>
      <c r="L121" s="162">
        <v>21</v>
      </c>
      <c r="M121" s="162">
        <f t="shared" si="52"/>
        <v>0</v>
      </c>
      <c r="N121" s="162">
        <v>0</v>
      </c>
      <c r="O121" s="162">
        <f t="shared" si="53"/>
        <v>0</v>
      </c>
      <c r="P121" s="162">
        <v>0</v>
      </c>
      <c r="Q121" s="162">
        <f t="shared" si="54"/>
        <v>0</v>
      </c>
      <c r="R121" s="162"/>
      <c r="S121" s="162" t="s">
        <v>215</v>
      </c>
      <c r="T121" s="162" t="s">
        <v>215</v>
      </c>
      <c r="U121" s="162">
        <v>0</v>
      </c>
      <c r="V121" s="162">
        <f t="shared" si="55"/>
        <v>0</v>
      </c>
      <c r="W121" s="162"/>
      <c r="X121" s="162" t="s">
        <v>384</v>
      </c>
      <c r="Y121" s="152"/>
      <c r="Z121" s="152"/>
      <c r="AA121" s="152"/>
      <c r="AB121" s="152"/>
      <c r="AC121" s="152"/>
      <c r="AD121" s="152"/>
      <c r="AE121" s="152"/>
      <c r="AF121" s="152"/>
      <c r="AG121" s="152" t="s">
        <v>385</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x14ac:dyDescent="0.2">
      <c r="A122" s="167" t="s">
        <v>210</v>
      </c>
      <c r="B122" s="168" t="s">
        <v>176</v>
      </c>
      <c r="C122" s="193" t="s">
        <v>177</v>
      </c>
      <c r="D122" s="169"/>
      <c r="E122" s="170"/>
      <c r="F122" s="171"/>
      <c r="G122" s="171">
        <f>SUMIF(AG123:AG131,"&lt;&gt;NOR",G123:G131)</f>
        <v>0</v>
      </c>
      <c r="H122" s="171"/>
      <c r="I122" s="171">
        <f>SUM(I123:I131)</f>
        <v>0</v>
      </c>
      <c r="J122" s="171"/>
      <c r="K122" s="171">
        <f>SUM(K123:K131)</f>
        <v>0</v>
      </c>
      <c r="L122" s="171"/>
      <c r="M122" s="171">
        <f>SUM(M123:M131)</f>
        <v>0</v>
      </c>
      <c r="N122" s="171"/>
      <c r="O122" s="171">
        <f>SUM(O123:O131)</f>
        <v>0.05</v>
      </c>
      <c r="P122" s="171"/>
      <c r="Q122" s="171">
        <f>SUM(Q123:Q131)</f>
        <v>0</v>
      </c>
      <c r="R122" s="171"/>
      <c r="S122" s="171"/>
      <c r="T122" s="171"/>
      <c r="U122" s="171"/>
      <c r="V122" s="171">
        <f>SUM(V123:V131)</f>
        <v>4.7200000000000006</v>
      </c>
      <c r="W122" s="171"/>
      <c r="X122" s="172"/>
      <c r="AG122" t="s">
        <v>211</v>
      </c>
    </row>
    <row r="123" spans="1:60" ht="22.5" outlineLevel="1" x14ac:dyDescent="0.2">
      <c r="A123" s="184">
        <v>95</v>
      </c>
      <c r="B123" s="185" t="s">
        <v>458</v>
      </c>
      <c r="C123" s="194" t="s">
        <v>459</v>
      </c>
      <c r="D123" s="186" t="s">
        <v>254</v>
      </c>
      <c r="E123" s="187">
        <v>2.8</v>
      </c>
      <c r="F123" s="188"/>
      <c r="G123" s="189">
        <f>ROUND(E123*F123,2)</f>
        <v>0</v>
      </c>
      <c r="H123" s="188"/>
      <c r="I123" s="189">
        <f>ROUND(E123*H123,2)</f>
        <v>0</v>
      </c>
      <c r="J123" s="188"/>
      <c r="K123" s="189">
        <f>ROUND(E123*J123,2)</f>
        <v>0</v>
      </c>
      <c r="L123" s="189">
        <v>21</v>
      </c>
      <c r="M123" s="189">
        <f>G123*(1+L123/100)</f>
        <v>0</v>
      </c>
      <c r="N123" s="189">
        <v>1.1E-4</v>
      </c>
      <c r="O123" s="189">
        <f>ROUND(E123*N123,2)</f>
        <v>0</v>
      </c>
      <c r="P123" s="189">
        <v>0</v>
      </c>
      <c r="Q123" s="189">
        <f>ROUND(E123*P123,2)</f>
        <v>0</v>
      </c>
      <c r="R123" s="189"/>
      <c r="S123" s="189" t="s">
        <v>215</v>
      </c>
      <c r="T123" s="189" t="s">
        <v>215</v>
      </c>
      <c r="U123" s="189">
        <v>0.05</v>
      </c>
      <c r="V123" s="189">
        <f>ROUND(E123*U123,2)</f>
        <v>0.14000000000000001</v>
      </c>
      <c r="W123" s="189"/>
      <c r="X123" s="190" t="s">
        <v>250</v>
      </c>
      <c r="Y123" s="152"/>
      <c r="Z123" s="152"/>
      <c r="AA123" s="152"/>
      <c r="AB123" s="152"/>
      <c r="AC123" s="152"/>
      <c r="AD123" s="152"/>
      <c r="AE123" s="152"/>
      <c r="AF123" s="152"/>
      <c r="AG123" s="152" t="s">
        <v>251</v>
      </c>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ht="22.5" outlineLevel="1" x14ac:dyDescent="0.2">
      <c r="A124" s="184">
        <v>96</v>
      </c>
      <c r="B124" s="185" t="s">
        <v>460</v>
      </c>
      <c r="C124" s="194" t="s">
        <v>461</v>
      </c>
      <c r="D124" s="186" t="s">
        <v>254</v>
      </c>
      <c r="E124" s="187">
        <v>2.8</v>
      </c>
      <c r="F124" s="188"/>
      <c r="G124" s="189">
        <f>ROUND(E124*F124,2)</f>
        <v>0</v>
      </c>
      <c r="H124" s="188"/>
      <c r="I124" s="189">
        <f>ROUND(E124*H124,2)</f>
        <v>0</v>
      </c>
      <c r="J124" s="188"/>
      <c r="K124" s="189">
        <f>ROUND(E124*J124,2)</f>
        <v>0</v>
      </c>
      <c r="L124" s="189">
        <v>21</v>
      </c>
      <c r="M124" s="189">
        <f>G124*(1+L124/100)</f>
        <v>0</v>
      </c>
      <c r="N124" s="189">
        <v>4.7200000000000002E-3</v>
      </c>
      <c r="O124" s="189">
        <f>ROUND(E124*N124,2)</f>
        <v>0.01</v>
      </c>
      <c r="P124" s="189">
        <v>0</v>
      </c>
      <c r="Q124" s="189">
        <f>ROUND(E124*P124,2)</f>
        <v>0</v>
      </c>
      <c r="R124" s="189"/>
      <c r="S124" s="189" t="s">
        <v>215</v>
      </c>
      <c r="T124" s="189" t="s">
        <v>215</v>
      </c>
      <c r="U124" s="189">
        <v>1.224</v>
      </c>
      <c r="V124" s="189">
        <f>ROUND(E124*U124,2)</f>
        <v>3.43</v>
      </c>
      <c r="W124" s="189"/>
      <c r="X124" s="190" t="s">
        <v>250</v>
      </c>
      <c r="Y124" s="152"/>
      <c r="Z124" s="152"/>
      <c r="AA124" s="152"/>
      <c r="AB124" s="152"/>
      <c r="AC124" s="152"/>
      <c r="AD124" s="152"/>
      <c r="AE124" s="152"/>
      <c r="AF124" s="152"/>
      <c r="AG124" s="152" t="s">
        <v>251</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ht="22.5" outlineLevel="1" x14ac:dyDescent="0.2">
      <c r="A125" s="177">
        <v>97</v>
      </c>
      <c r="B125" s="178" t="s">
        <v>462</v>
      </c>
      <c r="C125" s="195" t="s">
        <v>463</v>
      </c>
      <c r="D125" s="179" t="s">
        <v>254</v>
      </c>
      <c r="E125" s="180">
        <v>3.22</v>
      </c>
      <c r="F125" s="181"/>
      <c r="G125" s="182">
        <f>ROUND(E125*F125,2)</f>
        <v>0</v>
      </c>
      <c r="H125" s="181"/>
      <c r="I125" s="182">
        <f>ROUND(E125*H125,2)</f>
        <v>0</v>
      </c>
      <c r="J125" s="181"/>
      <c r="K125" s="182">
        <f>ROUND(E125*J125,2)</f>
        <v>0</v>
      </c>
      <c r="L125" s="182">
        <v>21</v>
      </c>
      <c r="M125" s="182">
        <f>G125*(1+L125/100)</f>
        <v>0</v>
      </c>
      <c r="N125" s="182">
        <v>1.26E-2</v>
      </c>
      <c r="O125" s="182">
        <f>ROUND(E125*N125,2)</f>
        <v>0.04</v>
      </c>
      <c r="P125" s="182">
        <v>0</v>
      </c>
      <c r="Q125" s="182">
        <f>ROUND(E125*P125,2)</f>
        <v>0</v>
      </c>
      <c r="R125" s="182"/>
      <c r="S125" s="182" t="s">
        <v>303</v>
      </c>
      <c r="T125" s="182" t="s">
        <v>381</v>
      </c>
      <c r="U125" s="182">
        <v>0</v>
      </c>
      <c r="V125" s="182">
        <f>ROUND(E125*U125,2)</f>
        <v>0</v>
      </c>
      <c r="W125" s="182"/>
      <c r="X125" s="183" t="s">
        <v>270</v>
      </c>
      <c r="Y125" s="152"/>
      <c r="Z125" s="152"/>
      <c r="AA125" s="152"/>
      <c r="AB125" s="152"/>
      <c r="AC125" s="152"/>
      <c r="AD125" s="152"/>
      <c r="AE125" s="152"/>
      <c r="AF125" s="152"/>
      <c r="AG125" s="152" t="s">
        <v>271</v>
      </c>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
      <c r="A126" s="159"/>
      <c r="B126" s="160"/>
      <c r="C126" s="253" t="s">
        <v>464</v>
      </c>
      <c r="D126" s="254"/>
      <c r="E126" s="254"/>
      <c r="F126" s="254"/>
      <c r="G126" s="254"/>
      <c r="H126" s="162"/>
      <c r="I126" s="162"/>
      <c r="J126" s="162"/>
      <c r="K126" s="162"/>
      <c r="L126" s="162"/>
      <c r="M126" s="162"/>
      <c r="N126" s="162"/>
      <c r="O126" s="162"/>
      <c r="P126" s="162"/>
      <c r="Q126" s="162"/>
      <c r="R126" s="162"/>
      <c r="S126" s="162"/>
      <c r="T126" s="162"/>
      <c r="U126" s="162"/>
      <c r="V126" s="162"/>
      <c r="W126" s="162"/>
      <c r="X126" s="162"/>
      <c r="Y126" s="152"/>
      <c r="Z126" s="152"/>
      <c r="AA126" s="152"/>
      <c r="AB126" s="152"/>
      <c r="AC126" s="152"/>
      <c r="AD126" s="152"/>
      <c r="AE126" s="152"/>
      <c r="AF126" s="152"/>
      <c r="AG126" s="152" t="s">
        <v>223</v>
      </c>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1" x14ac:dyDescent="0.2">
      <c r="A127" s="159"/>
      <c r="B127" s="160"/>
      <c r="C127" s="276" t="s">
        <v>465</v>
      </c>
      <c r="D127" s="277"/>
      <c r="E127" s="277"/>
      <c r="F127" s="277"/>
      <c r="G127" s="277"/>
      <c r="H127" s="162"/>
      <c r="I127" s="162"/>
      <c r="J127" s="162"/>
      <c r="K127" s="162"/>
      <c r="L127" s="162"/>
      <c r="M127" s="162"/>
      <c r="N127" s="162"/>
      <c r="O127" s="162"/>
      <c r="P127" s="162"/>
      <c r="Q127" s="162"/>
      <c r="R127" s="162"/>
      <c r="S127" s="162"/>
      <c r="T127" s="162"/>
      <c r="U127" s="162"/>
      <c r="V127" s="162"/>
      <c r="W127" s="162"/>
      <c r="X127" s="162"/>
      <c r="Y127" s="152"/>
      <c r="Z127" s="152"/>
      <c r="AA127" s="152"/>
      <c r="AB127" s="152"/>
      <c r="AC127" s="152"/>
      <c r="AD127" s="152"/>
      <c r="AE127" s="152"/>
      <c r="AF127" s="152"/>
      <c r="AG127" s="152" t="s">
        <v>223</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ht="22.5" outlineLevel="1" x14ac:dyDescent="0.2">
      <c r="A128" s="184">
        <v>98</v>
      </c>
      <c r="B128" s="185" t="s">
        <v>466</v>
      </c>
      <c r="C128" s="194" t="s">
        <v>467</v>
      </c>
      <c r="D128" s="186" t="s">
        <v>288</v>
      </c>
      <c r="E128" s="187">
        <v>7.6</v>
      </c>
      <c r="F128" s="188"/>
      <c r="G128" s="189">
        <f>ROUND(E128*F128,2)</f>
        <v>0</v>
      </c>
      <c r="H128" s="188"/>
      <c r="I128" s="189">
        <f>ROUND(E128*H128,2)</f>
        <v>0</v>
      </c>
      <c r="J128" s="188"/>
      <c r="K128" s="189">
        <f>ROUND(E128*J128,2)</f>
        <v>0</v>
      </c>
      <c r="L128" s="189">
        <v>21</v>
      </c>
      <c r="M128" s="189">
        <f>G128*(1+L128/100)</f>
        <v>0</v>
      </c>
      <c r="N128" s="189">
        <v>1.7000000000000001E-4</v>
      </c>
      <c r="O128" s="189">
        <f>ROUND(E128*N128,2)</f>
        <v>0</v>
      </c>
      <c r="P128" s="189">
        <v>0</v>
      </c>
      <c r="Q128" s="189">
        <f>ROUND(E128*P128,2)</f>
        <v>0</v>
      </c>
      <c r="R128" s="189"/>
      <c r="S128" s="189" t="s">
        <v>215</v>
      </c>
      <c r="T128" s="189" t="s">
        <v>215</v>
      </c>
      <c r="U128" s="189">
        <v>0.12</v>
      </c>
      <c r="V128" s="189">
        <f>ROUND(E128*U128,2)</f>
        <v>0.91</v>
      </c>
      <c r="W128" s="189"/>
      <c r="X128" s="190" t="s">
        <v>250</v>
      </c>
      <c r="Y128" s="152"/>
      <c r="Z128" s="152"/>
      <c r="AA128" s="152"/>
      <c r="AB128" s="152"/>
      <c r="AC128" s="152"/>
      <c r="AD128" s="152"/>
      <c r="AE128" s="152"/>
      <c r="AF128" s="152"/>
      <c r="AG128" s="152" t="s">
        <v>251</v>
      </c>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ht="22.5" outlineLevel="1" x14ac:dyDescent="0.2">
      <c r="A129" s="177">
        <v>99</v>
      </c>
      <c r="B129" s="178" t="s">
        <v>468</v>
      </c>
      <c r="C129" s="195" t="s">
        <v>469</v>
      </c>
      <c r="D129" s="179" t="s">
        <v>288</v>
      </c>
      <c r="E129" s="180">
        <v>2</v>
      </c>
      <c r="F129" s="181"/>
      <c r="G129" s="182">
        <f>ROUND(E129*F129,2)</f>
        <v>0</v>
      </c>
      <c r="H129" s="181"/>
      <c r="I129" s="182">
        <f>ROUND(E129*H129,2)</f>
        <v>0</v>
      </c>
      <c r="J129" s="181"/>
      <c r="K129" s="182">
        <f>ROUND(E129*J129,2)</f>
        <v>0</v>
      </c>
      <c r="L129" s="182">
        <v>21</v>
      </c>
      <c r="M129" s="182">
        <f>G129*(1+L129/100)</f>
        <v>0</v>
      </c>
      <c r="N129" s="182">
        <v>1.7000000000000001E-4</v>
      </c>
      <c r="O129" s="182">
        <f>ROUND(E129*N129,2)</f>
        <v>0</v>
      </c>
      <c r="P129" s="182">
        <v>0</v>
      </c>
      <c r="Q129" s="182">
        <f>ROUND(E129*P129,2)</f>
        <v>0</v>
      </c>
      <c r="R129" s="182"/>
      <c r="S129" s="182" t="s">
        <v>215</v>
      </c>
      <c r="T129" s="182" t="s">
        <v>215</v>
      </c>
      <c r="U129" s="182">
        <v>0.12</v>
      </c>
      <c r="V129" s="182">
        <f>ROUND(E129*U129,2)</f>
        <v>0.24</v>
      </c>
      <c r="W129" s="182"/>
      <c r="X129" s="183" t="s">
        <v>250</v>
      </c>
      <c r="Y129" s="152"/>
      <c r="Z129" s="152"/>
      <c r="AA129" s="152"/>
      <c r="AB129" s="152"/>
      <c r="AC129" s="152"/>
      <c r="AD129" s="152"/>
      <c r="AE129" s="152"/>
      <c r="AF129" s="152"/>
      <c r="AG129" s="152" t="s">
        <v>251</v>
      </c>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outlineLevel="1" x14ac:dyDescent="0.2">
      <c r="A130" s="159">
        <v>100</v>
      </c>
      <c r="B130" s="160" t="s">
        <v>470</v>
      </c>
      <c r="C130" s="200" t="s">
        <v>471</v>
      </c>
      <c r="D130" s="161" t="s">
        <v>0</v>
      </c>
      <c r="E130" s="199"/>
      <c r="F130" s="163"/>
      <c r="G130" s="162">
        <f>ROUND(E130*F130,2)</f>
        <v>0</v>
      </c>
      <c r="H130" s="163"/>
      <c r="I130" s="162">
        <f>ROUND(E130*H130,2)</f>
        <v>0</v>
      </c>
      <c r="J130" s="163"/>
      <c r="K130" s="162">
        <f>ROUND(E130*J130,2)</f>
        <v>0</v>
      </c>
      <c r="L130" s="162">
        <v>21</v>
      </c>
      <c r="M130" s="162">
        <f>G130*(1+L130/100)</f>
        <v>0</v>
      </c>
      <c r="N130" s="162">
        <v>0</v>
      </c>
      <c r="O130" s="162">
        <f>ROUND(E130*N130,2)</f>
        <v>0</v>
      </c>
      <c r="P130" s="162">
        <v>0</v>
      </c>
      <c r="Q130" s="162">
        <f>ROUND(E130*P130,2)</f>
        <v>0</v>
      </c>
      <c r="R130" s="162"/>
      <c r="S130" s="162" t="s">
        <v>215</v>
      </c>
      <c r="T130" s="162" t="s">
        <v>215</v>
      </c>
      <c r="U130" s="162">
        <v>0</v>
      </c>
      <c r="V130" s="162">
        <f>ROUND(E130*U130,2)</f>
        <v>0</v>
      </c>
      <c r="W130" s="162"/>
      <c r="X130" s="162" t="s">
        <v>384</v>
      </c>
      <c r="Y130" s="152"/>
      <c r="Z130" s="152"/>
      <c r="AA130" s="152"/>
      <c r="AB130" s="152"/>
      <c r="AC130" s="152"/>
      <c r="AD130" s="152"/>
      <c r="AE130" s="152"/>
      <c r="AF130" s="152"/>
      <c r="AG130" s="152" t="s">
        <v>385</v>
      </c>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outlineLevel="1" x14ac:dyDescent="0.2">
      <c r="A131" s="159">
        <v>101</v>
      </c>
      <c r="B131" s="160" t="s">
        <v>472</v>
      </c>
      <c r="C131" s="200" t="s">
        <v>473</v>
      </c>
      <c r="D131" s="161" t="s">
        <v>0</v>
      </c>
      <c r="E131" s="199"/>
      <c r="F131" s="163"/>
      <c r="G131" s="162">
        <f>ROUND(E131*F131,2)</f>
        <v>0</v>
      </c>
      <c r="H131" s="163"/>
      <c r="I131" s="162">
        <f>ROUND(E131*H131,2)</f>
        <v>0</v>
      </c>
      <c r="J131" s="163"/>
      <c r="K131" s="162">
        <f>ROUND(E131*J131,2)</f>
        <v>0</v>
      </c>
      <c r="L131" s="162">
        <v>21</v>
      </c>
      <c r="M131" s="162">
        <f>G131*(1+L131/100)</f>
        <v>0</v>
      </c>
      <c r="N131" s="162">
        <v>0</v>
      </c>
      <c r="O131" s="162">
        <f>ROUND(E131*N131,2)</f>
        <v>0</v>
      </c>
      <c r="P131" s="162">
        <v>0</v>
      </c>
      <c r="Q131" s="162">
        <f>ROUND(E131*P131,2)</f>
        <v>0</v>
      </c>
      <c r="R131" s="162"/>
      <c r="S131" s="162" t="s">
        <v>215</v>
      </c>
      <c r="T131" s="162" t="s">
        <v>215</v>
      </c>
      <c r="U131" s="162">
        <v>0</v>
      </c>
      <c r="V131" s="162">
        <f>ROUND(E131*U131,2)</f>
        <v>0</v>
      </c>
      <c r="W131" s="162"/>
      <c r="X131" s="162" t="s">
        <v>384</v>
      </c>
      <c r="Y131" s="152"/>
      <c r="Z131" s="152"/>
      <c r="AA131" s="152"/>
      <c r="AB131" s="152"/>
      <c r="AC131" s="152"/>
      <c r="AD131" s="152"/>
      <c r="AE131" s="152"/>
      <c r="AF131" s="152"/>
      <c r="AG131" s="152" t="s">
        <v>385</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x14ac:dyDescent="0.2">
      <c r="A132" s="167" t="s">
        <v>210</v>
      </c>
      <c r="B132" s="168" t="s">
        <v>178</v>
      </c>
      <c r="C132" s="193" t="s">
        <v>179</v>
      </c>
      <c r="D132" s="169"/>
      <c r="E132" s="170"/>
      <c r="F132" s="171"/>
      <c r="G132" s="171">
        <f>SUMIF(AG133:AG134,"&lt;&gt;NOR",G133:G134)</f>
        <v>0</v>
      </c>
      <c r="H132" s="171"/>
      <c r="I132" s="171">
        <f>SUM(I133:I134)</f>
        <v>0</v>
      </c>
      <c r="J132" s="171"/>
      <c r="K132" s="171">
        <f>SUM(K133:K134)</f>
        <v>0</v>
      </c>
      <c r="L132" s="171"/>
      <c r="M132" s="171">
        <f>SUM(M133:M134)</f>
        <v>0</v>
      </c>
      <c r="N132" s="171"/>
      <c r="O132" s="171">
        <f>SUM(O133:O134)</f>
        <v>0.01</v>
      </c>
      <c r="P132" s="171"/>
      <c r="Q132" s="171">
        <f>SUM(Q133:Q134)</f>
        <v>0</v>
      </c>
      <c r="R132" s="171"/>
      <c r="S132" s="171"/>
      <c r="T132" s="171"/>
      <c r="U132" s="171"/>
      <c r="V132" s="171">
        <f>SUM(V133:V134)</f>
        <v>15.52</v>
      </c>
      <c r="W132" s="171"/>
      <c r="X132" s="172"/>
      <c r="AG132" t="s">
        <v>211</v>
      </c>
    </row>
    <row r="133" spans="1:60" outlineLevel="1" x14ac:dyDescent="0.2">
      <c r="A133" s="184">
        <v>102</v>
      </c>
      <c r="B133" s="185" t="s">
        <v>474</v>
      </c>
      <c r="C133" s="194" t="s">
        <v>475</v>
      </c>
      <c r="D133" s="186" t="s">
        <v>254</v>
      </c>
      <c r="E133" s="187">
        <v>5.0650000000000004</v>
      </c>
      <c r="F133" s="188"/>
      <c r="G133" s="189">
        <f>ROUND(E133*F133,2)</f>
        <v>0</v>
      </c>
      <c r="H133" s="188"/>
      <c r="I133" s="189">
        <f>ROUND(E133*H133,2)</f>
        <v>0</v>
      </c>
      <c r="J133" s="188"/>
      <c r="K133" s="189">
        <f>ROUND(E133*J133,2)</f>
        <v>0</v>
      </c>
      <c r="L133" s="189">
        <v>21</v>
      </c>
      <c r="M133" s="189">
        <f>G133*(1+L133/100)</f>
        <v>0</v>
      </c>
      <c r="N133" s="189">
        <v>3.1E-4</v>
      </c>
      <c r="O133" s="189">
        <f>ROUND(E133*N133,2)</f>
        <v>0</v>
      </c>
      <c r="P133" s="189">
        <v>0</v>
      </c>
      <c r="Q133" s="189">
        <f>ROUND(E133*P133,2)</f>
        <v>0</v>
      </c>
      <c r="R133" s="189"/>
      <c r="S133" s="189" t="s">
        <v>215</v>
      </c>
      <c r="T133" s="189" t="s">
        <v>215</v>
      </c>
      <c r="U133" s="189">
        <v>0.40300000000000002</v>
      </c>
      <c r="V133" s="189">
        <f>ROUND(E133*U133,2)</f>
        <v>2.04</v>
      </c>
      <c r="W133" s="189"/>
      <c r="X133" s="190" t="s">
        <v>250</v>
      </c>
      <c r="Y133" s="152"/>
      <c r="Z133" s="152"/>
      <c r="AA133" s="152"/>
      <c r="AB133" s="152"/>
      <c r="AC133" s="152"/>
      <c r="AD133" s="152"/>
      <c r="AE133" s="152"/>
      <c r="AF133" s="152"/>
      <c r="AG133" s="152" t="s">
        <v>251</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
      <c r="A134" s="184">
        <v>103</v>
      </c>
      <c r="B134" s="185" t="s">
        <v>476</v>
      </c>
      <c r="C134" s="194" t="s">
        <v>477</v>
      </c>
      <c r="D134" s="186" t="s">
        <v>254</v>
      </c>
      <c r="E134" s="187">
        <v>93.59375</v>
      </c>
      <c r="F134" s="188"/>
      <c r="G134" s="189">
        <f>ROUND(E134*F134,2)</f>
        <v>0</v>
      </c>
      <c r="H134" s="188"/>
      <c r="I134" s="189">
        <f>ROUND(E134*H134,2)</f>
        <v>0</v>
      </c>
      <c r="J134" s="188"/>
      <c r="K134" s="189">
        <f>ROUND(E134*J134,2)</f>
        <v>0</v>
      </c>
      <c r="L134" s="189">
        <v>21</v>
      </c>
      <c r="M134" s="189">
        <f>G134*(1+L134/100)</f>
        <v>0</v>
      </c>
      <c r="N134" s="189">
        <v>6.9999999999999994E-5</v>
      </c>
      <c r="O134" s="189">
        <f>ROUND(E134*N134,2)</f>
        <v>0.01</v>
      </c>
      <c r="P134" s="189">
        <v>0</v>
      </c>
      <c r="Q134" s="189">
        <f>ROUND(E134*P134,2)</f>
        <v>0</v>
      </c>
      <c r="R134" s="189"/>
      <c r="S134" s="189" t="s">
        <v>215</v>
      </c>
      <c r="T134" s="189" t="s">
        <v>215</v>
      </c>
      <c r="U134" s="189">
        <v>0.14399999999999999</v>
      </c>
      <c r="V134" s="189">
        <f>ROUND(E134*U134,2)</f>
        <v>13.48</v>
      </c>
      <c r="W134" s="189"/>
      <c r="X134" s="190" t="s">
        <v>250</v>
      </c>
      <c r="Y134" s="152"/>
      <c r="Z134" s="152"/>
      <c r="AA134" s="152"/>
      <c r="AB134" s="152"/>
      <c r="AC134" s="152"/>
      <c r="AD134" s="152"/>
      <c r="AE134" s="152"/>
      <c r="AF134" s="152"/>
      <c r="AG134" s="152" t="s">
        <v>251</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x14ac:dyDescent="0.2">
      <c r="A135" s="167" t="s">
        <v>210</v>
      </c>
      <c r="B135" s="168" t="s">
        <v>180</v>
      </c>
      <c r="C135" s="193" t="s">
        <v>181</v>
      </c>
      <c r="D135" s="169"/>
      <c r="E135" s="170"/>
      <c r="F135" s="171"/>
      <c r="G135" s="171">
        <f>SUMIF(AG136:AG137,"&lt;&gt;NOR",G136:G137)</f>
        <v>0</v>
      </c>
      <c r="H135" s="171"/>
      <c r="I135" s="171">
        <f>SUM(I136:I137)</f>
        <v>0</v>
      </c>
      <c r="J135" s="171"/>
      <c r="K135" s="171">
        <f>SUM(K136:K137)</f>
        <v>0</v>
      </c>
      <c r="L135" s="171"/>
      <c r="M135" s="171">
        <f>SUM(M136:M137)</f>
        <v>0</v>
      </c>
      <c r="N135" s="171"/>
      <c r="O135" s="171">
        <f>SUM(O136:O137)</f>
        <v>0.16</v>
      </c>
      <c r="P135" s="171"/>
      <c r="Q135" s="171">
        <f>SUM(Q136:Q137)</f>
        <v>0</v>
      </c>
      <c r="R135" s="171"/>
      <c r="S135" s="171"/>
      <c r="T135" s="171"/>
      <c r="U135" s="171"/>
      <c r="V135" s="171">
        <f>SUM(V136:V137)</f>
        <v>99.36999999999999</v>
      </c>
      <c r="W135" s="171"/>
      <c r="X135" s="172"/>
      <c r="AG135" t="s">
        <v>211</v>
      </c>
    </row>
    <row r="136" spans="1:60" outlineLevel="1" x14ac:dyDescent="0.2">
      <c r="A136" s="184">
        <v>104</v>
      </c>
      <c r="B136" s="185" t="s">
        <v>478</v>
      </c>
      <c r="C136" s="194" t="s">
        <v>479</v>
      </c>
      <c r="D136" s="186" t="s">
        <v>254</v>
      </c>
      <c r="E136" s="187">
        <v>739.38368000000003</v>
      </c>
      <c r="F136" s="188"/>
      <c r="G136" s="189">
        <f>ROUND(E136*F136,2)</f>
        <v>0</v>
      </c>
      <c r="H136" s="188"/>
      <c r="I136" s="189">
        <f>ROUND(E136*H136,2)</f>
        <v>0</v>
      </c>
      <c r="J136" s="188"/>
      <c r="K136" s="189">
        <f>ROUND(E136*J136,2)</f>
        <v>0</v>
      </c>
      <c r="L136" s="189">
        <v>21</v>
      </c>
      <c r="M136" s="189">
        <f>G136*(1+L136/100)</f>
        <v>0</v>
      </c>
      <c r="N136" s="189">
        <v>6.9999999999999994E-5</v>
      </c>
      <c r="O136" s="189">
        <f>ROUND(E136*N136,2)</f>
        <v>0.05</v>
      </c>
      <c r="P136" s="189">
        <v>0</v>
      </c>
      <c r="Q136" s="189">
        <f>ROUND(E136*P136,2)</f>
        <v>0</v>
      </c>
      <c r="R136" s="189"/>
      <c r="S136" s="189" t="s">
        <v>215</v>
      </c>
      <c r="T136" s="189" t="s">
        <v>215</v>
      </c>
      <c r="U136" s="189">
        <v>3.2480000000000002E-2</v>
      </c>
      <c r="V136" s="189">
        <f>ROUND(E136*U136,2)</f>
        <v>24.02</v>
      </c>
      <c r="W136" s="189"/>
      <c r="X136" s="190" t="s">
        <v>250</v>
      </c>
      <c r="Y136" s="152"/>
      <c r="Z136" s="152"/>
      <c r="AA136" s="152"/>
      <c r="AB136" s="152"/>
      <c r="AC136" s="152"/>
      <c r="AD136" s="152"/>
      <c r="AE136" s="152"/>
      <c r="AF136" s="152"/>
      <c r="AG136" s="152" t="s">
        <v>251</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
      <c r="A137" s="177">
        <v>105</v>
      </c>
      <c r="B137" s="178" t="s">
        <v>480</v>
      </c>
      <c r="C137" s="195" t="s">
        <v>481</v>
      </c>
      <c r="D137" s="179" t="s">
        <v>254</v>
      </c>
      <c r="E137" s="180">
        <v>739.38368000000003</v>
      </c>
      <c r="F137" s="181"/>
      <c r="G137" s="182">
        <f>ROUND(E137*F137,2)</f>
        <v>0</v>
      </c>
      <c r="H137" s="181"/>
      <c r="I137" s="182">
        <f>ROUND(E137*H137,2)</f>
        <v>0</v>
      </c>
      <c r="J137" s="181"/>
      <c r="K137" s="182">
        <f>ROUND(E137*J137,2)</f>
        <v>0</v>
      </c>
      <c r="L137" s="182">
        <v>21</v>
      </c>
      <c r="M137" s="182">
        <f>G137*(1+L137/100)</f>
        <v>0</v>
      </c>
      <c r="N137" s="182">
        <v>1.4999999999999999E-4</v>
      </c>
      <c r="O137" s="182">
        <f>ROUND(E137*N137,2)</f>
        <v>0.11</v>
      </c>
      <c r="P137" s="182">
        <v>0</v>
      </c>
      <c r="Q137" s="182">
        <f>ROUND(E137*P137,2)</f>
        <v>0</v>
      </c>
      <c r="R137" s="182"/>
      <c r="S137" s="182" t="s">
        <v>215</v>
      </c>
      <c r="T137" s="182" t="s">
        <v>215</v>
      </c>
      <c r="U137" s="182">
        <v>0.10191</v>
      </c>
      <c r="V137" s="182">
        <f>ROUND(E137*U137,2)</f>
        <v>75.349999999999994</v>
      </c>
      <c r="W137" s="182"/>
      <c r="X137" s="183" t="s">
        <v>250</v>
      </c>
      <c r="Y137" s="152"/>
      <c r="Z137" s="152"/>
      <c r="AA137" s="152"/>
      <c r="AB137" s="152"/>
      <c r="AC137" s="152"/>
      <c r="AD137" s="152"/>
      <c r="AE137" s="152"/>
      <c r="AF137" s="152"/>
      <c r="AG137" s="152" t="s">
        <v>251</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x14ac:dyDescent="0.2">
      <c r="A138" s="5"/>
      <c r="B138" s="6"/>
      <c r="C138" s="196"/>
      <c r="D138" s="8"/>
      <c r="E138" s="5"/>
      <c r="F138" s="5"/>
      <c r="G138" s="5"/>
      <c r="H138" s="5"/>
      <c r="I138" s="5"/>
      <c r="J138" s="5"/>
      <c r="K138" s="5"/>
      <c r="L138" s="5"/>
      <c r="M138" s="5"/>
      <c r="N138" s="5"/>
      <c r="O138" s="5"/>
      <c r="P138" s="5"/>
      <c r="Q138" s="5"/>
      <c r="R138" s="5"/>
      <c r="S138" s="5"/>
      <c r="T138" s="5"/>
      <c r="U138" s="5"/>
      <c r="V138" s="5"/>
      <c r="W138" s="5"/>
      <c r="X138" s="5"/>
      <c r="AE138">
        <v>15</v>
      </c>
      <c r="AF138">
        <v>21</v>
      </c>
    </row>
    <row r="139" spans="1:60" x14ac:dyDescent="0.2">
      <c r="A139" s="155"/>
      <c r="B139" s="156" t="s">
        <v>31</v>
      </c>
      <c r="C139" s="197"/>
      <c r="D139" s="157"/>
      <c r="E139" s="158"/>
      <c r="F139" s="158"/>
      <c r="G139" s="192">
        <f>G8+G12+G19+G27+G35+G42+G44+G50+G52+G60+G73+G81+G83+G88+G103+G122+G132+G135</f>
        <v>0</v>
      </c>
      <c r="H139" s="5"/>
      <c r="I139" s="5"/>
      <c r="J139" s="5"/>
      <c r="K139" s="5"/>
      <c r="L139" s="5"/>
      <c r="M139" s="5"/>
      <c r="N139" s="5"/>
      <c r="O139" s="5"/>
      <c r="P139" s="5"/>
      <c r="Q139" s="5"/>
      <c r="R139" s="5"/>
      <c r="S139" s="5"/>
      <c r="T139" s="5"/>
      <c r="U139" s="5"/>
      <c r="V139" s="5"/>
      <c r="W139" s="5"/>
      <c r="X139" s="5"/>
      <c r="AE139">
        <f>SUMIF(L7:L137,AE138,G7:G137)</f>
        <v>0</v>
      </c>
      <c r="AF139">
        <f>SUMIF(L7:L137,AF138,G7:G137)</f>
        <v>0</v>
      </c>
      <c r="AG139" t="s">
        <v>243</v>
      </c>
    </row>
    <row r="140" spans="1:60" x14ac:dyDescent="0.2">
      <c r="A140" s="278" t="s">
        <v>482</v>
      </c>
      <c r="B140" s="278"/>
      <c r="C140" s="196"/>
      <c r="D140" s="8"/>
      <c r="E140" s="5"/>
      <c r="F140" s="5"/>
      <c r="G140" s="5"/>
      <c r="H140" s="5"/>
      <c r="I140" s="5"/>
      <c r="J140" s="5"/>
      <c r="K140" s="5"/>
      <c r="L140" s="5"/>
      <c r="M140" s="5"/>
      <c r="N140" s="5"/>
      <c r="O140" s="5"/>
      <c r="P140" s="5"/>
      <c r="Q140" s="5"/>
      <c r="R140" s="5"/>
      <c r="S140" s="5"/>
      <c r="T140" s="5"/>
      <c r="U140" s="5"/>
      <c r="V140" s="5"/>
      <c r="W140" s="5"/>
      <c r="X140" s="5"/>
    </row>
    <row r="141" spans="1:60" x14ac:dyDescent="0.2">
      <c r="A141" s="5"/>
      <c r="B141" s="6" t="s">
        <v>483</v>
      </c>
      <c r="C141" s="196" t="s">
        <v>484</v>
      </c>
      <c r="D141" s="8"/>
      <c r="E141" s="5"/>
      <c r="F141" s="5"/>
      <c r="G141" s="5"/>
      <c r="H141" s="5"/>
      <c r="I141" s="5"/>
      <c r="J141" s="5"/>
      <c r="K141" s="5"/>
      <c r="L141" s="5"/>
      <c r="M141" s="5"/>
      <c r="N141" s="5"/>
      <c r="O141" s="5"/>
      <c r="P141" s="5"/>
      <c r="Q141" s="5"/>
      <c r="R141" s="5"/>
      <c r="S141" s="5"/>
      <c r="T141" s="5"/>
      <c r="U141" s="5"/>
      <c r="V141" s="5"/>
      <c r="W141" s="5"/>
      <c r="X141" s="5"/>
      <c r="AG141" t="s">
        <v>485</v>
      </c>
    </row>
    <row r="142" spans="1:60" x14ac:dyDescent="0.2">
      <c r="A142" s="5"/>
      <c r="B142" s="6" t="s">
        <v>486</v>
      </c>
      <c r="C142" s="196" t="s">
        <v>487</v>
      </c>
      <c r="D142" s="8"/>
      <c r="E142" s="5"/>
      <c r="F142" s="5"/>
      <c r="G142" s="5"/>
      <c r="H142" s="5"/>
      <c r="I142" s="5"/>
      <c r="J142" s="5"/>
      <c r="K142" s="5"/>
      <c r="L142" s="5"/>
      <c r="M142" s="5"/>
      <c r="N142" s="5"/>
      <c r="O142" s="5"/>
      <c r="P142" s="5"/>
      <c r="Q142" s="5"/>
      <c r="R142" s="5"/>
      <c r="S142" s="5"/>
      <c r="T142" s="5"/>
      <c r="U142" s="5"/>
      <c r="V142" s="5"/>
      <c r="W142" s="5"/>
      <c r="X142" s="5"/>
      <c r="AG142" t="s">
        <v>488</v>
      </c>
    </row>
    <row r="143" spans="1:60" ht="25.5" x14ac:dyDescent="0.2">
      <c r="A143" s="5"/>
      <c r="B143" s="6"/>
      <c r="C143" s="196" t="s">
        <v>489</v>
      </c>
      <c r="D143" s="8"/>
      <c r="E143" s="5"/>
      <c r="F143" s="5"/>
      <c r="G143" s="5"/>
      <c r="H143" s="5"/>
      <c r="I143" s="5"/>
      <c r="J143" s="5"/>
      <c r="K143" s="5"/>
      <c r="L143" s="5"/>
      <c r="M143" s="5"/>
      <c r="N143" s="5"/>
      <c r="O143" s="5"/>
      <c r="P143" s="5"/>
      <c r="Q143" s="5"/>
      <c r="R143" s="5"/>
      <c r="S143" s="5"/>
      <c r="T143" s="5"/>
      <c r="U143" s="5"/>
      <c r="V143" s="5"/>
      <c r="W143" s="5"/>
      <c r="X143" s="5"/>
      <c r="AG143" t="s">
        <v>490</v>
      </c>
    </row>
    <row r="144" spans="1:60" x14ac:dyDescent="0.2">
      <c r="A144" s="5"/>
      <c r="B144" s="6"/>
      <c r="C144" s="196"/>
      <c r="D144" s="8"/>
      <c r="E144" s="5"/>
      <c r="F144" s="5"/>
      <c r="G144" s="5"/>
      <c r="H144" s="5"/>
      <c r="I144" s="5"/>
      <c r="J144" s="5"/>
      <c r="K144" s="5"/>
      <c r="L144" s="5"/>
      <c r="M144" s="5"/>
      <c r="N144" s="5"/>
      <c r="O144" s="5"/>
      <c r="P144" s="5"/>
      <c r="Q144" s="5"/>
      <c r="R144" s="5"/>
      <c r="S144" s="5"/>
      <c r="T144" s="5"/>
      <c r="U144" s="5"/>
      <c r="V144" s="5"/>
      <c r="W144" s="5"/>
      <c r="X144" s="5"/>
    </row>
    <row r="145" spans="1:33" x14ac:dyDescent="0.2">
      <c r="A145" s="5"/>
      <c r="B145" s="6"/>
      <c r="C145" s="196"/>
      <c r="D145" s="8"/>
      <c r="E145" s="5"/>
      <c r="F145" s="5"/>
      <c r="G145" s="5"/>
      <c r="H145" s="5"/>
      <c r="I145" s="5"/>
      <c r="J145" s="5"/>
      <c r="K145" s="5"/>
      <c r="L145" s="5"/>
      <c r="M145" s="5"/>
      <c r="N145" s="5"/>
      <c r="O145" s="5"/>
      <c r="P145" s="5"/>
      <c r="Q145" s="5"/>
      <c r="R145" s="5"/>
      <c r="S145" s="5"/>
      <c r="T145" s="5"/>
      <c r="U145" s="5"/>
      <c r="V145" s="5"/>
      <c r="W145" s="5"/>
      <c r="X145" s="5"/>
    </row>
    <row r="146" spans="1:33" x14ac:dyDescent="0.2">
      <c r="A146" s="5"/>
      <c r="B146" s="6"/>
      <c r="C146" s="196"/>
      <c r="D146" s="8"/>
      <c r="E146" s="5"/>
      <c r="F146" s="5"/>
      <c r="G146" s="5"/>
      <c r="H146" s="5"/>
      <c r="I146" s="5"/>
      <c r="J146" s="5"/>
      <c r="K146" s="5"/>
      <c r="L146" s="5"/>
      <c r="M146" s="5"/>
      <c r="N146" s="5"/>
      <c r="O146" s="5"/>
      <c r="P146" s="5"/>
      <c r="Q146" s="5"/>
      <c r="R146" s="5"/>
      <c r="S146" s="5"/>
      <c r="T146" s="5"/>
      <c r="U146" s="5"/>
      <c r="V146" s="5"/>
      <c r="W146" s="5"/>
      <c r="X146" s="5"/>
    </row>
    <row r="147" spans="1:33" x14ac:dyDescent="0.2">
      <c r="A147" s="262" t="s">
        <v>244</v>
      </c>
      <c r="B147" s="262"/>
      <c r="C147" s="263"/>
      <c r="D147" s="8"/>
      <c r="E147" s="5"/>
      <c r="F147" s="5"/>
      <c r="G147" s="5"/>
      <c r="H147" s="5"/>
      <c r="I147" s="5"/>
      <c r="J147" s="5"/>
      <c r="K147" s="5"/>
      <c r="L147" s="5"/>
      <c r="M147" s="5"/>
      <c r="N147" s="5"/>
      <c r="O147" s="5"/>
      <c r="P147" s="5"/>
      <c r="Q147" s="5"/>
      <c r="R147" s="5"/>
      <c r="S147" s="5"/>
      <c r="T147" s="5"/>
      <c r="U147" s="5"/>
      <c r="V147" s="5"/>
      <c r="W147" s="5"/>
      <c r="X147" s="5"/>
    </row>
    <row r="148" spans="1:33" x14ac:dyDescent="0.2">
      <c r="A148" s="264"/>
      <c r="B148" s="265"/>
      <c r="C148" s="266"/>
      <c r="D148" s="265"/>
      <c r="E148" s="265"/>
      <c r="F148" s="265"/>
      <c r="G148" s="267"/>
      <c r="H148" s="5"/>
      <c r="I148" s="5"/>
      <c r="J148" s="5"/>
      <c r="K148" s="5"/>
      <c r="L148" s="5"/>
      <c r="M148" s="5"/>
      <c r="N148" s="5"/>
      <c r="O148" s="5"/>
      <c r="P148" s="5"/>
      <c r="Q148" s="5"/>
      <c r="R148" s="5"/>
      <c r="S148" s="5"/>
      <c r="T148" s="5"/>
      <c r="U148" s="5"/>
      <c r="V148" s="5"/>
      <c r="W148" s="5"/>
      <c r="X148" s="5"/>
      <c r="AG148" t="s">
        <v>245</v>
      </c>
    </row>
    <row r="149" spans="1:33" x14ac:dyDescent="0.2">
      <c r="A149" s="268"/>
      <c r="B149" s="269"/>
      <c r="C149" s="270"/>
      <c r="D149" s="269"/>
      <c r="E149" s="269"/>
      <c r="F149" s="269"/>
      <c r="G149" s="271"/>
      <c r="H149" s="5"/>
      <c r="I149" s="5"/>
      <c r="J149" s="5"/>
      <c r="K149" s="5"/>
      <c r="L149" s="5"/>
      <c r="M149" s="5"/>
      <c r="N149" s="5"/>
      <c r="O149" s="5"/>
      <c r="P149" s="5"/>
      <c r="Q149" s="5"/>
      <c r="R149" s="5"/>
      <c r="S149" s="5"/>
      <c r="T149" s="5"/>
      <c r="U149" s="5"/>
      <c r="V149" s="5"/>
      <c r="W149" s="5"/>
      <c r="X149" s="5"/>
    </row>
    <row r="150" spans="1:33" x14ac:dyDescent="0.2">
      <c r="A150" s="268"/>
      <c r="B150" s="269"/>
      <c r="C150" s="270"/>
      <c r="D150" s="269"/>
      <c r="E150" s="269"/>
      <c r="F150" s="269"/>
      <c r="G150" s="271"/>
      <c r="H150" s="5"/>
      <c r="I150" s="5"/>
      <c r="J150" s="5"/>
      <c r="K150" s="5"/>
      <c r="L150" s="5"/>
      <c r="M150" s="5"/>
      <c r="N150" s="5"/>
      <c r="O150" s="5"/>
      <c r="P150" s="5"/>
      <c r="Q150" s="5"/>
      <c r="R150" s="5"/>
      <c r="S150" s="5"/>
      <c r="T150" s="5"/>
      <c r="U150" s="5"/>
      <c r="V150" s="5"/>
      <c r="W150" s="5"/>
      <c r="X150" s="5"/>
    </row>
    <row r="151" spans="1:33" x14ac:dyDescent="0.2">
      <c r="A151" s="268"/>
      <c r="B151" s="269"/>
      <c r="C151" s="270"/>
      <c r="D151" s="269"/>
      <c r="E151" s="269"/>
      <c r="F151" s="269"/>
      <c r="G151" s="271"/>
      <c r="H151" s="5"/>
      <c r="I151" s="5"/>
      <c r="J151" s="5"/>
      <c r="K151" s="5"/>
      <c r="L151" s="5"/>
      <c r="M151" s="5"/>
      <c r="N151" s="5"/>
      <c r="O151" s="5"/>
      <c r="P151" s="5"/>
      <c r="Q151" s="5"/>
      <c r="R151" s="5"/>
      <c r="S151" s="5"/>
      <c r="T151" s="5"/>
      <c r="U151" s="5"/>
      <c r="V151" s="5"/>
      <c r="W151" s="5"/>
      <c r="X151" s="5"/>
    </row>
    <row r="152" spans="1:33" x14ac:dyDescent="0.2">
      <c r="A152" s="272"/>
      <c r="B152" s="273"/>
      <c r="C152" s="274"/>
      <c r="D152" s="273"/>
      <c r="E152" s="273"/>
      <c r="F152" s="273"/>
      <c r="G152" s="275"/>
      <c r="H152" s="5"/>
      <c r="I152" s="5"/>
      <c r="J152" s="5"/>
      <c r="K152" s="5"/>
      <c r="L152" s="5"/>
      <c r="M152" s="5"/>
      <c r="N152" s="5"/>
      <c r="O152" s="5"/>
      <c r="P152" s="5"/>
      <c r="Q152" s="5"/>
      <c r="R152" s="5"/>
      <c r="S152" s="5"/>
      <c r="T152" s="5"/>
      <c r="U152" s="5"/>
      <c r="V152" s="5"/>
      <c r="W152" s="5"/>
      <c r="X152" s="5"/>
    </row>
    <row r="153" spans="1:33" x14ac:dyDescent="0.2">
      <c r="A153" s="5"/>
      <c r="B153" s="6"/>
      <c r="C153" s="196"/>
      <c r="D153" s="8"/>
      <c r="E153" s="5"/>
      <c r="F153" s="5"/>
      <c r="G153" s="5"/>
      <c r="H153" s="5"/>
      <c r="I153" s="5"/>
      <c r="J153" s="5"/>
      <c r="K153" s="5"/>
      <c r="L153" s="5"/>
      <c r="M153" s="5"/>
      <c r="N153" s="5"/>
      <c r="O153" s="5"/>
      <c r="P153" s="5"/>
      <c r="Q153" s="5"/>
      <c r="R153" s="5"/>
      <c r="S153" s="5"/>
      <c r="T153" s="5"/>
      <c r="U153" s="5"/>
      <c r="V153" s="5"/>
      <c r="W153" s="5"/>
      <c r="X153" s="5"/>
    </row>
    <row r="154" spans="1:33" x14ac:dyDescent="0.2">
      <c r="C154" s="198"/>
      <c r="D154" s="143"/>
      <c r="AG154" t="s">
        <v>246</v>
      </c>
    </row>
    <row r="155" spans="1:33" x14ac:dyDescent="0.2">
      <c r="D155" s="143"/>
    </row>
    <row r="156" spans="1:33" x14ac:dyDescent="0.2">
      <c r="D156" s="143"/>
    </row>
    <row r="157" spans="1:33" x14ac:dyDescent="0.2">
      <c r="D157" s="143"/>
    </row>
    <row r="158" spans="1:33" x14ac:dyDescent="0.2">
      <c r="D158" s="143"/>
    </row>
    <row r="159" spans="1:33" x14ac:dyDescent="0.2">
      <c r="D159" s="143"/>
    </row>
    <row r="160" spans="1:33"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password="C71F" sheet="1"/>
  <mergeCells count="14">
    <mergeCell ref="A1:G1"/>
    <mergeCell ref="C2:G2"/>
    <mergeCell ref="C3:G3"/>
    <mergeCell ref="C4:G4"/>
    <mergeCell ref="A140:B140"/>
    <mergeCell ref="A148:G152"/>
    <mergeCell ref="C58:G58"/>
    <mergeCell ref="C59:G59"/>
    <mergeCell ref="C76:G76"/>
    <mergeCell ref="C79:G79"/>
    <mergeCell ref="C114:G114"/>
    <mergeCell ref="C126:G126"/>
    <mergeCell ref="C127:G127"/>
    <mergeCell ref="A147:C147"/>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90" customWidth="1"/>
    <col min="3" max="3" width="38.28515625" style="90"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3" width="0" hidden="1" customWidth="1"/>
    <col min="24" max="24" width="15.7109375" customWidth="1"/>
    <col min="29" max="29" width="0" hidden="1" customWidth="1"/>
    <col min="31" max="41" width="0" hidden="1" customWidth="1"/>
    <col min="53" max="53" width="73.7109375" customWidth="1"/>
  </cols>
  <sheetData>
    <row r="1" spans="1:60" ht="15.75" customHeight="1" x14ac:dyDescent="0.25">
      <c r="A1" s="255" t="s">
        <v>7</v>
      </c>
      <c r="B1" s="255"/>
      <c r="C1" s="255"/>
      <c r="D1" s="255"/>
      <c r="E1" s="255"/>
      <c r="F1" s="255"/>
      <c r="G1" s="255"/>
      <c r="AG1" t="s">
        <v>184</v>
      </c>
    </row>
    <row r="2" spans="1:60" ht="24.95" customHeight="1" x14ac:dyDescent="0.2">
      <c r="A2" s="144" t="s">
        <v>8</v>
      </c>
      <c r="B2" s="72" t="s">
        <v>44</v>
      </c>
      <c r="C2" s="256" t="s">
        <v>45</v>
      </c>
      <c r="D2" s="257"/>
      <c r="E2" s="257"/>
      <c r="F2" s="257"/>
      <c r="G2" s="258"/>
      <c r="AG2" t="s">
        <v>185</v>
      </c>
    </row>
    <row r="3" spans="1:60" ht="24.95" customHeight="1" x14ac:dyDescent="0.2">
      <c r="A3" s="144" t="s">
        <v>9</v>
      </c>
      <c r="B3" s="72" t="s">
        <v>66</v>
      </c>
      <c r="C3" s="256" t="s">
        <v>67</v>
      </c>
      <c r="D3" s="257"/>
      <c r="E3" s="257"/>
      <c r="F3" s="257"/>
      <c r="G3" s="258"/>
      <c r="AC3" s="90" t="s">
        <v>185</v>
      </c>
      <c r="AG3" t="s">
        <v>187</v>
      </c>
    </row>
    <row r="4" spans="1:60" ht="24.95" customHeight="1" x14ac:dyDescent="0.2">
      <c r="A4" s="145" t="s">
        <v>10</v>
      </c>
      <c r="B4" s="146" t="s">
        <v>68</v>
      </c>
      <c r="C4" s="259" t="s">
        <v>62</v>
      </c>
      <c r="D4" s="260"/>
      <c r="E4" s="260"/>
      <c r="F4" s="260"/>
      <c r="G4" s="261"/>
      <c r="AG4" t="s">
        <v>188</v>
      </c>
    </row>
    <row r="5" spans="1:60" x14ac:dyDescent="0.2">
      <c r="D5" s="143"/>
    </row>
    <row r="6" spans="1:60" ht="38.25" x14ac:dyDescent="0.2">
      <c r="A6" s="148" t="s">
        <v>189</v>
      </c>
      <c r="B6" s="150" t="s">
        <v>190</v>
      </c>
      <c r="C6" s="150" t="s">
        <v>191</v>
      </c>
      <c r="D6" s="149" t="s">
        <v>192</v>
      </c>
      <c r="E6" s="148" t="s">
        <v>193</v>
      </c>
      <c r="F6" s="147" t="s">
        <v>194</v>
      </c>
      <c r="G6" s="148" t="s">
        <v>31</v>
      </c>
      <c r="H6" s="151" t="s">
        <v>32</v>
      </c>
      <c r="I6" s="151" t="s">
        <v>195</v>
      </c>
      <c r="J6" s="151" t="s">
        <v>33</v>
      </c>
      <c r="K6" s="151" t="s">
        <v>196</v>
      </c>
      <c r="L6" s="151" t="s">
        <v>197</v>
      </c>
      <c r="M6" s="151" t="s">
        <v>198</v>
      </c>
      <c r="N6" s="151" t="s">
        <v>199</v>
      </c>
      <c r="O6" s="151" t="s">
        <v>200</v>
      </c>
      <c r="P6" s="151" t="s">
        <v>201</v>
      </c>
      <c r="Q6" s="151" t="s">
        <v>202</v>
      </c>
      <c r="R6" s="151" t="s">
        <v>203</v>
      </c>
      <c r="S6" s="151" t="s">
        <v>204</v>
      </c>
      <c r="T6" s="151" t="s">
        <v>205</v>
      </c>
      <c r="U6" s="151" t="s">
        <v>206</v>
      </c>
      <c r="V6" s="151" t="s">
        <v>207</v>
      </c>
      <c r="W6" s="151" t="s">
        <v>208</v>
      </c>
      <c r="X6" s="151" t="s">
        <v>209</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c r="X7" s="154"/>
    </row>
    <row r="8" spans="1:60" x14ac:dyDescent="0.2">
      <c r="A8" s="167" t="s">
        <v>210</v>
      </c>
      <c r="B8" s="168" t="s">
        <v>164</v>
      </c>
      <c r="C8" s="193" t="s">
        <v>165</v>
      </c>
      <c r="D8" s="169"/>
      <c r="E8" s="170"/>
      <c r="F8" s="171"/>
      <c r="G8" s="171">
        <f>SUMIF(AG9:AG19,"&lt;&gt;NOR",G9:G19)</f>
        <v>0</v>
      </c>
      <c r="H8" s="171"/>
      <c r="I8" s="171">
        <f>SUM(I9:I19)</f>
        <v>0</v>
      </c>
      <c r="J8" s="171"/>
      <c r="K8" s="171">
        <f>SUM(K9:K19)</f>
        <v>0</v>
      </c>
      <c r="L8" s="171"/>
      <c r="M8" s="171">
        <f>SUM(M9:M19)</f>
        <v>0</v>
      </c>
      <c r="N8" s="171"/>
      <c r="O8" s="171">
        <f>SUM(O9:O19)</f>
        <v>0.19</v>
      </c>
      <c r="P8" s="171"/>
      <c r="Q8" s="171">
        <f>SUM(Q9:Q19)</f>
        <v>0.02</v>
      </c>
      <c r="R8" s="171"/>
      <c r="S8" s="171"/>
      <c r="T8" s="171"/>
      <c r="U8" s="171"/>
      <c r="V8" s="171">
        <f>SUM(V9:V19)</f>
        <v>13.17</v>
      </c>
      <c r="W8" s="171"/>
      <c r="X8" s="172"/>
      <c r="AG8" t="s">
        <v>211</v>
      </c>
    </row>
    <row r="9" spans="1:60" outlineLevel="1" x14ac:dyDescent="0.2">
      <c r="A9" s="184">
        <v>1</v>
      </c>
      <c r="B9" s="185" t="s">
        <v>491</v>
      </c>
      <c r="C9" s="194" t="s">
        <v>492</v>
      </c>
      <c r="D9" s="186" t="s">
        <v>288</v>
      </c>
      <c r="E9" s="187">
        <v>27.6</v>
      </c>
      <c r="F9" s="188"/>
      <c r="G9" s="189">
        <f t="shared" ref="G9:G19" si="0">ROUND(E9*F9,2)</f>
        <v>0</v>
      </c>
      <c r="H9" s="188"/>
      <c r="I9" s="189">
        <f t="shared" ref="I9:I19" si="1">ROUND(E9*H9,2)</f>
        <v>0</v>
      </c>
      <c r="J9" s="188"/>
      <c r="K9" s="189">
        <f t="shared" ref="K9:K19" si="2">ROUND(E9*J9,2)</f>
        <v>0</v>
      </c>
      <c r="L9" s="189">
        <v>21</v>
      </c>
      <c r="M9" s="189">
        <f t="shared" ref="M9:M19" si="3">G9*(1+L9/100)</f>
        <v>0</v>
      </c>
      <c r="N9" s="189">
        <v>6.8599999999999998E-3</v>
      </c>
      <c r="O9" s="189">
        <f t="shared" ref="O9:O19" si="4">ROUND(E9*N9,2)</f>
        <v>0.19</v>
      </c>
      <c r="P9" s="189">
        <v>0</v>
      </c>
      <c r="Q9" s="189">
        <f t="shared" ref="Q9:Q19" si="5">ROUND(E9*P9,2)</f>
        <v>0</v>
      </c>
      <c r="R9" s="189"/>
      <c r="S9" s="189" t="s">
        <v>215</v>
      </c>
      <c r="T9" s="189" t="s">
        <v>215</v>
      </c>
      <c r="U9" s="189">
        <v>0.39200000000000002</v>
      </c>
      <c r="V9" s="189">
        <f t="shared" ref="V9:V19" si="6">ROUND(E9*U9,2)</f>
        <v>10.82</v>
      </c>
      <c r="W9" s="189"/>
      <c r="X9" s="190" t="s">
        <v>250</v>
      </c>
      <c r="Y9" s="152"/>
      <c r="Z9" s="152"/>
      <c r="AA9" s="152"/>
      <c r="AB9" s="152"/>
      <c r="AC9" s="152"/>
      <c r="AD9" s="152"/>
      <c r="AE9" s="152"/>
      <c r="AF9" s="152"/>
      <c r="AG9" s="152" t="s">
        <v>251</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4">
        <v>2</v>
      </c>
      <c r="B10" s="185" t="s">
        <v>493</v>
      </c>
      <c r="C10" s="194" t="s">
        <v>494</v>
      </c>
      <c r="D10" s="186" t="s">
        <v>259</v>
      </c>
      <c r="E10" s="187">
        <v>2</v>
      </c>
      <c r="F10" s="188"/>
      <c r="G10" s="189">
        <f t="shared" si="0"/>
        <v>0</v>
      </c>
      <c r="H10" s="188"/>
      <c r="I10" s="189">
        <f t="shared" si="1"/>
        <v>0</v>
      </c>
      <c r="J10" s="188"/>
      <c r="K10" s="189">
        <f t="shared" si="2"/>
        <v>0</v>
      </c>
      <c r="L10" s="189">
        <v>21</v>
      </c>
      <c r="M10" s="189">
        <f t="shared" si="3"/>
        <v>0</v>
      </c>
      <c r="N10" s="189">
        <v>0</v>
      </c>
      <c r="O10" s="189">
        <f t="shared" si="4"/>
        <v>0</v>
      </c>
      <c r="P10" s="189">
        <v>0</v>
      </c>
      <c r="Q10" s="189">
        <f t="shared" si="5"/>
        <v>0</v>
      </c>
      <c r="R10" s="189"/>
      <c r="S10" s="189" t="s">
        <v>215</v>
      </c>
      <c r="T10" s="189" t="s">
        <v>215</v>
      </c>
      <c r="U10" s="189">
        <v>0.23699999999999999</v>
      </c>
      <c r="V10" s="189">
        <f t="shared" si="6"/>
        <v>0.47</v>
      </c>
      <c r="W10" s="189"/>
      <c r="X10" s="190" t="s">
        <v>250</v>
      </c>
      <c r="Y10" s="152"/>
      <c r="Z10" s="152"/>
      <c r="AA10" s="152"/>
      <c r="AB10" s="152"/>
      <c r="AC10" s="152"/>
      <c r="AD10" s="152"/>
      <c r="AE10" s="152"/>
      <c r="AF10" s="152"/>
      <c r="AG10" s="152" t="s">
        <v>251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ht="22.5" outlineLevel="1" x14ac:dyDescent="0.2">
      <c r="A11" s="184">
        <v>3</v>
      </c>
      <c r="B11" s="185" t="s">
        <v>495</v>
      </c>
      <c r="C11" s="194" t="s">
        <v>496</v>
      </c>
      <c r="D11" s="186" t="s">
        <v>288</v>
      </c>
      <c r="E11" s="187">
        <v>6</v>
      </c>
      <c r="F11" s="188"/>
      <c r="G11" s="189">
        <f t="shared" si="0"/>
        <v>0</v>
      </c>
      <c r="H11" s="188"/>
      <c r="I11" s="189">
        <f t="shared" si="1"/>
        <v>0</v>
      </c>
      <c r="J11" s="188"/>
      <c r="K11" s="189">
        <f t="shared" si="2"/>
        <v>0</v>
      </c>
      <c r="L11" s="189">
        <v>21</v>
      </c>
      <c r="M11" s="189">
        <f t="shared" si="3"/>
        <v>0</v>
      </c>
      <c r="N11" s="189">
        <v>2.0000000000000002E-5</v>
      </c>
      <c r="O11" s="189">
        <f t="shared" si="4"/>
        <v>0</v>
      </c>
      <c r="P11" s="189">
        <v>3.2000000000000002E-3</v>
      </c>
      <c r="Q11" s="189">
        <f t="shared" si="5"/>
        <v>0.02</v>
      </c>
      <c r="R11" s="189"/>
      <c r="S11" s="189" t="s">
        <v>215</v>
      </c>
      <c r="T11" s="189" t="s">
        <v>215</v>
      </c>
      <c r="U11" s="189">
        <v>5.2999999999999999E-2</v>
      </c>
      <c r="V11" s="189">
        <f t="shared" si="6"/>
        <v>0.32</v>
      </c>
      <c r="W11" s="189"/>
      <c r="X11" s="190" t="s">
        <v>250</v>
      </c>
      <c r="Y11" s="152"/>
      <c r="Z11" s="152"/>
      <c r="AA11" s="152"/>
      <c r="AB11" s="152"/>
      <c r="AC11" s="152"/>
      <c r="AD11" s="152"/>
      <c r="AE11" s="152"/>
      <c r="AF11" s="152"/>
      <c r="AG11" s="152" t="s">
        <v>251</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ht="22.5" outlineLevel="1" x14ac:dyDescent="0.2">
      <c r="A12" s="177">
        <v>4</v>
      </c>
      <c r="B12" s="178" t="s">
        <v>497</v>
      </c>
      <c r="C12" s="195" t="s">
        <v>498</v>
      </c>
      <c r="D12" s="179" t="s">
        <v>259</v>
      </c>
      <c r="E12" s="180">
        <v>12</v>
      </c>
      <c r="F12" s="181"/>
      <c r="G12" s="182">
        <f t="shared" si="0"/>
        <v>0</v>
      </c>
      <c r="H12" s="181"/>
      <c r="I12" s="182">
        <f t="shared" si="1"/>
        <v>0</v>
      </c>
      <c r="J12" s="181"/>
      <c r="K12" s="182">
        <f t="shared" si="2"/>
        <v>0</v>
      </c>
      <c r="L12" s="182">
        <v>21</v>
      </c>
      <c r="M12" s="182">
        <f t="shared" si="3"/>
        <v>0</v>
      </c>
      <c r="N12" s="182">
        <v>2.4000000000000001E-4</v>
      </c>
      <c r="O12" s="182">
        <f t="shared" si="4"/>
        <v>0</v>
      </c>
      <c r="P12" s="182">
        <v>0</v>
      </c>
      <c r="Q12" s="182">
        <f t="shared" si="5"/>
        <v>0</v>
      </c>
      <c r="R12" s="182"/>
      <c r="S12" s="182" t="s">
        <v>215</v>
      </c>
      <c r="T12" s="182" t="s">
        <v>215</v>
      </c>
      <c r="U12" s="182">
        <v>0.12089999999999999</v>
      </c>
      <c r="V12" s="182">
        <f t="shared" si="6"/>
        <v>1.45</v>
      </c>
      <c r="W12" s="182"/>
      <c r="X12" s="183" t="s">
        <v>250</v>
      </c>
      <c r="Y12" s="152"/>
      <c r="Z12" s="152"/>
      <c r="AA12" s="152"/>
      <c r="AB12" s="152"/>
      <c r="AC12" s="152"/>
      <c r="AD12" s="152"/>
      <c r="AE12" s="152"/>
      <c r="AF12" s="152"/>
      <c r="AG12" s="152" t="s">
        <v>251</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59">
        <v>5</v>
      </c>
      <c r="B13" s="160" t="s">
        <v>499</v>
      </c>
      <c r="C13" s="200" t="s">
        <v>500</v>
      </c>
      <c r="D13" s="161" t="s">
        <v>0</v>
      </c>
      <c r="E13" s="199"/>
      <c r="F13" s="163"/>
      <c r="G13" s="162">
        <f t="shared" si="0"/>
        <v>0</v>
      </c>
      <c r="H13" s="163"/>
      <c r="I13" s="162">
        <f t="shared" si="1"/>
        <v>0</v>
      </c>
      <c r="J13" s="163"/>
      <c r="K13" s="162">
        <f t="shared" si="2"/>
        <v>0</v>
      </c>
      <c r="L13" s="162">
        <v>21</v>
      </c>
      <c r="M13" s="162">
        <f t="shared" si="3"/>
        <v>0</v>
      </c>
      <c r="N13" s="162">
        <v>0</v>
      </c>
      <c r="O13" s="162">
        <f t="shared" si="4"/>
        <v>0</v>
      </c>
      <c r="P13" s="162">
        <v>0</v>
      </c>
      <c r="Q13" s="162">
        <f t="shared" si="5"/>
        <v>0</v>
      </c>
      <c r="R13" s="162"/>
      <c r="S13" s="162" t="s">
        <v>215</v>
      </c>
      <c r="T13" s="162" t="s">
        <v>215</v>
      </c>
      <c r="U13" s="162">
        <v>0</v>
      </c>
      <c r="V13" s="162">
        <f t="shared" si="6"/>
        <v>0</v>
      </c>
      <c r="W13" s="162"/>
      <c r="X13" s="162" t="s">
        <v>384</v>
      </c>
      <c r="Y13" s="152"/>
      <c r="Z13" s="152"/>
      <c r="AA13" s="152"/>
      <c r="AB13" s="152"/>
      <c r="AC13" s="152"/>
      <c r="AD13" s="152"/>
      <c r="AE13" s="152"/>
      <c r="AF13" s="152"/>
      <c r="AG13" s="152" t="s">
        <v>385</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59">
        <v>6</v>
      </c>
      <c r="B14" s="160" t="s">
        <v>501</v>
      </c>
      <c r="C14" s="200" t="s">
        <v>502</v>
      </c>
      <c r="D14" s="161" t="s">
        <v>0</v>
      </c>
      <c r="E14" s="199"/>
      <c r="F14" s="163"/>
      <c r="G14" s="162">
        <f t="shared" si="0"/>
        <v>0</v>
      </c>
      <c r="H14" s="163"/>
      <c r="I14" s="162">
        <f t="shared" si="1"/>
        <v>0</v>
      </c>
      <c r="J14" s="163"/>
      <c r="K14" s="162">
        <f t="shared" si="2"/>
        <v>0</v>
      </c>
      <c r="L14" s="162">
        <v>21</v>
      </c>
      <c r="M14" s="162">
        <f t="shared" si="3"/>
        <v>0</v>
      </c>
      <c r="N14" s="162">
        <v>0</v>
      </c>
      <c r="O14" s="162">
        <f t="shared" si="4"/>
        <v>0</v>
      </c>
      <c r="P14" s="162">
        <v>0</v>
      </c>
      <c r="Q14" s="162">
        <f t="shared" si="5"/>
        <v>0</v>
      </c>
      <c r="R14" s="162"/>
      <c r="S14" s="162" t="s">
        <v>215</v>
      </c>
      <c r="T14" s="162" t="s">
        <v>215</v>
      </c>
      <c r="U14" s="162">
        <v>0</v>
      </c>
      <c r="V14" s="162">
        <f t="shared" si="6"/>
        <v>0</v>
      </c>
      <c r="W14" s="162"/>
      <c r="X14" s="162" t="s">
        <v>384</v>
      </c>
      <c r="Y14" s="152"/>
      <c r="Z14" s="152"/>
      <c r="AA14" s="152"/>
      <c r="AB14" s="152"/>
      <c r="AC14" s="152"/>
      <c r="AD14" s="152"/>
      <c r="AE14" s="152"/>
      <c r="AF14" s="152"/>
      <c r="AG14" s="152" t="s">
        <v>385</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84">
        <v>7</v>
      </c>
      <c r="B15" s="185" t="s">
        <v>503</v>
      </c>
      <c r="C15" s="194" t="s">
        <v>504</v>
      </c>
      <c r="D15" s="186" t="s">
        <v>266</v>
      </c>
      <c r="E15" s="187">
        <v>1.9199999999999998E-2</v>
      </c>
      <c r="F15" s="188"/>
      <c r="G15" s="189">
        <f t="shared" si="0"/>
        <v>0</v>
      </c>
      <c r="H15" s="188"/>
      <c r="I15" s="189">
        <f t="shared" si="1"/>
        <v>0</v>
      </c>
      <c r="J15" s="188"/>
      <c r="K15" s="189">
        <f t="shared" si="2"/>
        <v>0</v>
      </c>
      <c r="L15" s="189">
        <v>21</v>
      </c>
      <c r="M15" s="189">
        <f t="shared" si="3"/>
        <v>0</v>
      </c>
      <c r="N15" s="189">
        <v>0</v>
      </c>
      <c r="O15" s="189">
        <f t="shared" si="4"/>
        <v>0</v>
      </c>
      <c r="P15" s="189">
        <v>0</v>
      </c>
      <c r="Q15" s="189">
        <f t="shared" si="5"/>
        <v>0</v>
      </c>
      <c r="R15" s="189"/>
      <c r="S15" s="189" t="s">
        <v>215</v>
      </c>
      <c r="T15" s="189" t="s">
        <v>215</v>
      </c>
      <c r="U15" s="189">
        <v>3.5630000000000002</v>
      </c>
      <c r="V15" s="189">
        <f t="shared" si="6"/>
        <v>7.0000000000000007E-2</v>
      </c>
      <c r="W15" s="189"/>
      <c r="X15" s="190" t="s">
        <v>369</v>
      </c>
      <c r="Y15" s="152"/>
      <c r="Z15" s="152"/>
      <c r="AA15" s="152"/>
      <c r="AB15" s="152"/>
      <c r="AC15" s="152"/>
      <c r="AD15" s="152"/>
      <c r="AE15" s="152"/>
      <c r="AF15" s="152"/>
      <c r="AG15" s="152" t="s">
        <v>370</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84">
        <v>8</v>
      </c>
      <c r="B16" s="185" t="s">
        <v>367</v>
      </c>
      <c r="C16" s="194" t="s">
        <v>368</v>
      </c>
      <c r="D16" s="186" t="s">
        <v>266</v>
      </c>
      <c r="E16" s="187">
        <v>1.9199999999999998E-2</v>
      </c>
      <c r="F16" s="188"/>
      <c r="G16" s="189">
        <f t="shared" si="0"/>
        <v>0</v>
      </c>
      <c r="H16" s="188"/>
      <c r="I16" s="189">
        <f t="shared" si="1"/>
        <v>0</v>
      </c>
      <c r="J16" s="188"/>
      <c r="K16" s="189">
        <f t="shared" si="2"/>
        <v>0</v>
      </c>
      <c r="L16" s="189">
        <v>21</v>
      </c>
      <c r="M16" s="189">
        <f t="shared" si="3"/>
        <v>0</v>
      </c>
      <c r="N16" s="189">
        <v>0</v>
      </c>
      <c r="O16" s="189">
        <f t="shared" si="4"/>
        <v>0</v>
      </c>
      <c r="P16" s="189">
        <v>0</v>
      </c>
      <c r="Q16" s="189">
        <f t="shared" si="5"/>
        <v>0</v>
      </c>
      <c r="R16" s="189"/>
      <c r="S16" s="189" t="s">
        <v>215</v>
      </c>
      <c r="T16" s="189" t="s">
        <v>215</v>
      </c>
      <c r="U16" s="189">
        <v>0.49</v>
      </c>
      <c r="V16" s="189">
        <f t="shared" si="6"/>
        <v>0.01</v>
      </c>
      <c r="W16" s="189"/>
      <c r="X16" s="190" t="s">
        <v>369</v>
      </c>
      <c r="Y16" s="152"/>
      <c r="Z16" s="152"/>
      <c r="AA16" s="152"/>
      <c r="AB16" s="152"/>
      <c r="AC16" s="152"/>
      <c r="AD16" s="152"/>
      <c r="AE16" s="152"/>
      <c r="AF16" s="152"/>
      <c r="AG16" s="152" t="s">
        <v>370</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84">
        <v>9</v>
      </c>
      <c r="B17" s="185" t="s">
        <v>371</v>
      </c>
      <c r="C17" s="194" t="s">
        <v>505</v>
      </c>
      <c r="D17" s="186" t="s">
        <v>266</v>
      </c>
      <c r="E17" s="187">
        <v>0.36480000000000001</v>
      </c>
      <c r="F17" s="188"/>
      <c r="G17" s="189">
        <f t="shared" si="0"/>
        <v>0</v>
      </c>
      <c r="H17" s="188"/>
      <c r="I17" s="189">
        <f t="shared" si="1"/>
        <v>0</v>
      </c>
      <c r="J17" s="188"/>
      <c r="K17" s="189">
        <f t="shared" si="2"/>
        <v>0</v>
      </c>
      <c r="L17" s="189">
        <v>21</v>
      </c>
      <c r="M17" s="189">
        <f t="shared" si="3"/>
        <v>0</v>
      </c>
      <c r="N17" s="189">
        <v>0</v>
      </c>
      <c r="O17" s="189">
        <f t="shared" si="4"/>
        <v>0</v>
      </c>
      <c r="P17" s="189">
        <v>0</v>
      </c>
      <c r="Q17" s="189">
        <f t="shared" si="5"/>
        <v>0</v>
      </c>
      <c r="R17" s="189"/>
      <c r="S17" s="189" t="s">
        <v>215</v>
      </c>
      <c r="T17" s="189" t="s">
        <v>215</v>
      </c>
      <c r="U17" s="189">
        <v>0</v>
      </c>
      <c r="V17" s="189">
        <f t="shared" si="6"/>
        <v>0</v>
      </c>
      <c r="W17" s="189"/>
      <c r="X17" s="190" t="s">
        <v>369</v>
      </c>
      <c r="Y17" s="152"/>
      <c r="Z17" s="152"/>
      <c r="AA17" s="152"/>
      <c r="AB17" s="152"/>
      <c r="AC17" s="152"/>
      <c r="AD17" s="152"/>
      <c r="AE17" s="152"/>
      <c r="AF17" s="152"/>
      <c r="AG17" s="152" t="s">
        <v>370</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84">
        <v>10</v>
      </c>
      <c r="B18" s="185" t="s">
        <v>374</v>
      </c>
      <c r="C18" s="194" t="s">
        <v>375</v>
      </c>
      <c r="D18" s="186" t="s">
        <v>266</v>
      </c>
      <c r="E18" s="187">
        <v>1.9199999999999998E-2</v>
      </c>
      <c r="F18" s="188"/>
      <c r="G18" s="189">
        <f t="shared" si="0"/>
        <v>0</v>
      </c>
      <c r="H18" s="188"/>
      <c r="I18" s="189">
        <f t="shared" si="1"/>
        <v>0</v>
      </c>
      <c r="J18" s="188"/>
      <c r="K18" s="189">
        <f t="shared" si="2"/>
        <v>0</v>
      </c>
      <c r="L18" s="189">
        <v>21</v>
      </c>
      <c r="M18" s="189">
        <f t="shared" si="3"/>
        <v>0</v>
      </c>
      <c r="N18" s="189">
        <v>0</v>
      </c>
      <c r="O18" s="189">
        <f t="shared" si="4"/>
        <v>0</v>
      </c>
      <c r="P18" s="189">
        <v>0</v>
      </c>
      <c r="Q18" s="189">
        <f t="shared" si="5"/>
        <v>0</v>
      </c>
      <c r="R18" s="189"/>
      <c r="S18" s="189" t="s">
        <v>215</v>
      </c>
      <c r="T18" s="189" t="s">
        <v>215</v>
      </c>
      <c r="U18" s="189">
        <v>0.94199999999999995</v>
      </c>
      <c r="V18" s="189">
        <f t="shared" si="6"/>
        <v>0.02</v>
      </c>
      <c r="W18" s="189"/>
      <c r="X18" s="190" t="s">
        <v>369</v>
      </c>
      <c r="Y18" s="152"/>
      <c r="Z18" s="152"/>
      <c r="AA18" s="152"/>
      <c r="AB18" s="152"/>
      <c r="AC18" s="152"/>
      <c r="AD18" s="152"/>
      <c r="AE18" s="152"/>
      <c r="AF18" s="152"/>
      <c r="AG18" s="152" t="s">
        <v>370</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84">
        <v>11</v>
      </c>
      <c r="B19" s="185" t="s">
        <v>376</v>
      </c>
      <c r="C19" s="194" t="s">
        <v>506</v>
      </c>
      <c r="D19" s="186" t="s">
        <v>266</v>
      </c>
      <c r="E19" s="187">
        <v>7.6799999999999993E-2</v>
      </c>
      <c r="F19" s="188"/>
      <c r="G19" s="189">
        <f t="shared" si="0"/>
        <v>0</v>
      </c>
      <c r="H19" s="188"/>
      <c r="I19" s="189">
        <f t="shared" si="1"/>
        <v>0</v>
      </c>
      <c r="J19" s="188"/>
      <c r="K19" s="189">
        <f t="shared" si="2"/>
        <v>0</v>
      </c>
      <c r="L19" s="189">
        <v>21</v>
      </c>
      <c r="M19" s="189">
        <f t="shared" si="3"/>
        <v>0</v>
      </c>
      <c r="N19" s="189">
        <v>0</v>
      </c>
      <c r="O19" s="189">
        <f t="shared" si="4"/>
        <v>0</v>
      </c>
      <c r="P19" s="189">
        <v>0</v>
      </c>
      <c r="Q19" s="189">
        <f t="shared" si="5"/>
        <v>0</v>
      </c>
      <c r="R19" s="189"/>
      <c r="S19" s="189" t="s">
        <v>215</v>
      </c>
      <c r="T19" s="189" t="s">
        <v>215</v>
      </c>
      <c r="U19" s="189">
        <v>0.105</v>
      </c>
      <c r="V19" s="189">
        <f t="shared" si="6"/>
        <v>0.01</v>
      </c>
      <c r="W19" s="189"/>
      <c r="X19" s="190" t="s">
        <v>369</v>
      </c>
      <c r="Y19" s="152"/>
      <c r="Z19" s="152"/>
      <c r="AA19" s="152"/>
      <c r="AB19" s="152"/>
      <c r="AC19" s="152"/>
      <c r="AD19" s="152"/>
      <c r="AE19" s="152"/>
      <c r="AF19" s="152"/>
      <c r="AG19" s="152" t="s">
        <v>370</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x14ac:dyDescent="0.2">
      <c r="A20" s="167" t="s">
        <v>210</v>
      </c>
      <c r="B20" s="168" t="s">
        <v>166</v>
      </c>
      <c r="C20" s="193" t="s">
        <v>167</v>
      </c>
      <c r="D20" s="169"/>
      <c r="E20" s="170"/>
      <c r="F20" s="171"/>
      <c r="G20" s="171">
        <f>SUMIF(AG21:AG30,"&lt;&gt;NOR",G21:G30)</f>
        <v>0</v>
      </c>
      <c r="H20" s="171"/>
      <c r="I20" s="171">
        <f>SUM(I21:I30)</f>
        <v>0</v>
      </c>
      <c r="J20" s="171"/>
      <c r="K20" s="171">
        <f>SUM(K21:K30)</f>
        <v>0</v>
      </c>
      <c r="L20" s="171"/>
      <c r="M20" s="171">
        <f>SUM(M21:M30)</f>
        <v>0</v>
      </c>
      <c r="N20" s="171"/>
      <c r="O20" s="171">
        <f>SUM(O21:O30)</f>
        <v>0</v>
      </c>
      <c r="P20" s="171"/>
      <c r="Q20" s="171">
        <f>SUM(Q21:Q30)</f>
        <v>0</v>
      </c>
      <c r="R20" s="171"/>
      <c r="S20" s="171"/>
      <c r="T20" s="171"/>
      <c r="U20" s="171"/>
      <c r="V20" s="171">
        <f>SUM(V21:V30)</f>
        <v>3.6399999999999997</v>
      </c>
      <c r="W20" s="171"/>
      <c r="X20" s="172"/>
      <c r="AG20" t="s">
        <v>211</v>
      </c>
    </row>
    <row r="21" spans="1:60" outlineLevel="1" x14ac:dyDescent="0.2">
      <c r="A21" s="184">
        <v>12</v>
      </c>
      <c r="B21" s="185" t="s">
        <v>507</v>
      </c>
      <c r="C21" s="194" t="s">
        <v>508</v>
      </c>
      <c r="D21" s="186" t="s">
        <v>259</v>
      </c>
      <c r="E21" s="187">
        <v>10</v>
      </c>
      <c r="F21" s="188"/>
      <c r="G21" s="189">
        <f t="shared" ref="G21:G30" si="7">ROUND(E21*F21,2)</f>
        <v>0</v>
      </c>
      <c r="H21" s="188"/>
      <c r="I21" s="189">
        <f t="shared" ref="I21:I30" si="8">ROUND(E21*H21,2)</f>
        <v>0</v>
      </c>
      <c r="J21" s="188"/>
      <c r="K21" s="189">
        <f t="shared" ref="K21:K30" si="9">ROUND(E21*J21,2)</f>
        <v>0</v>
      </c>
      <c r="L21" s="189">
        <v>21</v>
      </c>
      <c r="M21" s="189">
        <f t="shared" ref="M21:M30" si="10">G21*(1+L21/100)</f>
        <v>0</v>
      </c>
      <c r="N21" s="189">
        <v>9.0000000000000006E-5</v>
      </c>
      <c r="O21" s="189">
        <f t="shared" ref="O21:O30" si="11">ROUND(E21*N21,2)</f>
        <v>0</v>
      </c>
      <c r="P21" s="189">
        <v>4.4999999999999999E-4</v>
      </c>
      <c r="Q21" s="189">
        <f t="shared" ref="Q21:Q30" si="12">ROUND(E21*P21,2)</f>
        <v>0</v>
      </c>
      <c r="R21" s="189"/>
      <c r="S21" s="189" t="s">
        <v>215</v>
      </c>
      <c r="T21" s="189" t="s">
        <v>215</v>
      </c>
      <c r="U21" s="189">
        <v>0.16600000000000001</v>
      </c>
      <c r="V21" s="189">
        <f t="shared" ref="V21:V30" si="13">ROUND(E21*U21,2)</f>
        <v>1.66</v>
      </c>
      <c r="W21" s="189"/>
      <c r="X21" s="190" t="s">
        <v>250</v>
      </c>
      <c r="Y21" s="152"/>
      <c r="Z21" s="152"/>
      <c r="AA21" s="152"/>
      <c r="AB21" s="152"/>
      <c r="AC21" s="152"/>
      <c r="AD21" s="152"/>
      <c r="AE21" s="152"/>
      <c r="AF21" s="152"/>
      <c r="AG21" s="152" t="s">
        <v>251</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ht="22.5" outlineLevel="1" x14ac:dyDescent="0.2">
      <c r="A22" s="184">
        <v>13</v>
      </c>
      <c r="B22" s="185" t="s">
        <v>509</v>
      </c>
      <c r="C22" s="194" t="s">
        <v>510</v>
      </c>
      <c r="D22" s="186" t="s">
        <v>259</v>
      </c>
      <c r="E22" s="187">
        <v>6</v>
      </c>
      <c r="F22" s="188"/>
      <c r="G22" s="189">
        <f t="shared" si="7"/>
        <v>0</v>
      </c>
      <c r="H22" s="188"/>
      <c r="I22" s="189">
        <f t="shared" si="8"/>
        <v>0</v>
      </c>
      <c r="J22" s="188"/>
      <c r="K22" s="189">
        <f t="shared" si="9"/>
        <v>0</v>
      </c>
      <c r="L22" s="189">
        <v>21</v>
      </c>
      <c r="M22" s="189">
        <f t="shared" si="10"/>
        <v>0</v>
      </c>
      <c r="N22" s="189">
        <v>4.0000000000000002E-4</v>
      </c>
      <c r="O22" s="189">
        <f t="shared" si="11"/>
        <v>0</v>
      </c>
      <c r="P22" s="189">
        <v>0</v>
      </c>
      <c r="Q22" s="189">
        <f t="shared" si="12"/>
        <v>0</v>
      </c>
      <c r="R22" s="189"/>
      <c r="S22" s="189" t="s">
        <v>215</v>
      </c>
      <c r="T22" s="189" t="s">
        <v>215</v>
      </c>
      <c r="U22" s="189">
        <v>0.247</v>
      </c>
      <c r="V22" s="189">
        <f t="shared" si="13"/>
        <v>1.48</v>
      </c>
      <c r="W22" s="189"/>
      <c r="X22" s="190" t="s">
        <v>250</v>
      </c>
      <c r="Y22" s="152"/>
      <c r="Z22" s="152"/>
      <c r="AA22" s="152"/>
      <c r="AB22" s="152"/>
      <c r="AC22" s="152"/>
      <c r="AD22" s="152"/>
      <c r="AE22" s="152"/>
      <c r="AF22" s="152"/>
      <c r="AG22" s="152" t="s">
        <v>251</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7">
        <v>14</v>
      </c>
      <c r="B23" s="178" t="s">
        <v>511</v>
      </c>
      <c r="C23" s="195" t="s">
        <v>512</v>
      </c>
      <c r="D23" s="179" t="s">
        <v>259</v>
      </c>
      <c r="E23" s="180">
        <v>6</v>
      </c>
      <c r="F23" s="181"/>
      <c r="G23" s="182">
        <f t="shared" si="7"/>
        <v>0</v>
      </c>
      <c r="H23" s="181"/>
      <c r="I23" s="182">
        <f t="shared" si="8"/>
        <v>0</v>
      </c>
      <c r="J23" s="181"/>
      <c r="K23" s="182">
        <f t="shared" si="9"/>
        <v>0</v>
      </c>
      <c r="L23" s="182">
        <v>21</v>
      </c>
      <c r="M23" s="182">
        <f t="shared" si="10"/>
        <v>0</v>
      </c>
      <c r="N23" s="182">
        <v>2.2000000000000001E-4</v>
      </c>
      <c r="O23" s="182">
        <f t="shared" si="11"/>
        <v>0</v>
      </c>
      <c r="P23" s="182">
        <v>0</v>
      </c>
      <c r="Q23" s="182">
        <f t="shared" si="12"/>
        <v>0</v>
      </c>
      <c r="R23" s="182"/>
      <c r="S23" s="182" t="s">
        <v>215</v>
      </c>
      <c r="T23" s="182" t="s">
        <v>215</v>
      </c>
      <c r="U23" s="182">
        <v>8.2000000000000003E-2</v>
      </c>
      <c r="V23" s="182">
        <f t="shared" si="13"/>
        <v>0.49</v>
      </c>
      <c r="W23" s="182"/>
      <c r="X23" s="183" t="s">
        <v>250</v>
      </c>
      <c r="Y23" s="152"/>
      <c r="Z23" s="152"/>
      <c r="AA23" s="152"/>
      <c r="AB23" s="152"/>
      <c r="AC23" s="152"/>
      <c r="AD23" s="152"/>
      <c r="AE23" s="152"/>
      <c r="AF23" s="152"/>
      <c r="AG23" s="152" t="s">
        <v>251</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59">
        <v>15</v>
      </c>
      <c r="B24" s="160" t="s">
        <v>513</v>
      </c>
      <c r="C24" s="200" t="s">
        <v>514</v>
      </c>
      <c r="D24" s="161" t="s">
        <v>0</v>
      </c>
      <c r="E24" s="199"/>
      <c r="F24" s="163"/>
      <c r="G24" s="162">
        <f t="shared" si="7"/>
        <v>0</v>
      </c>
      <c r="H24" s="163"/>
      <c r="I24" s="162">
        <f t="shared" si="8"/>
        <v>0</v>
      </c>
      <c r="J24" s="163"/>
      <c r="K24" s="162">
        <f t="shared" si="9"/>
        <v>0</v>
      </c>
      <c r="L24" s="162">
        <v>21</v>
      </c>
      <c r="M24" s="162">
        <f t="shared" si="10"/>
        <v>0</v>
      </c>
      <c r="N24" s="162">
        <v>0</v>
      </c>
      <c r="O24" s="162">
        <f t="shared" si="11"/>
        <v>0</v>
      </c>
      <c r="P24" s="162">
        <v>0</v>
      </c>
      <c r="Q24" s="162">
        <f t="shared" si="12"/>
        <v>0</v>
      </c>
      <c r="R24" s="162"/>
      <c r="S24" s="162" t="s">
        <v>215</v>
      </c>
      <c r="T24" s="162" t="s">
        <v>215</v>
      </c>
      <c r="U24" s="162">
        <v>0</v>
      </c>
      <c r="V24" s="162">
        <f t="shared" si="13"/>
        <v>0</v>
      </c>
      <c r="W24" s="162"/>
      <c r="X24" s="162" t="s">
        <v>384</v>
      </c>
      <c r="Y24" s="152"/>
      <c r="Z24" s="152"/>
      <c r="AA24" s="152"/>
      <c r="AB24" s="152"/>
      <c r="AC24" s="152"/>
      <c r="AD24" s="152"/>
      <c r="AE24" s="152"/>
      <c r="AF24" s="152"/>
      <c r="AG24" s="152" t="s">
        <v>385</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59">
        <v>16</v>
      </c>
      <c r="B25" s="160" t="s">
        <v>515</v>
      </c>
      <c r="C25" s="200" t="s">
        <v>516</v>
      </c>
      <c r="D25" s="161" t="s">
        <v>0</v>
      </c>
      <c r="E25" s="199"/>
      <c r="F25" s="163"/>
      <c r="G25" s="162">
        <f t="shared" si="7"/>
        <v>0</v>
      </c>
      <c r="H25" s="163"/>
      <c r="I25" s="162">
        <f t="shared" si="8"/>
        <v>0</v>
      </c>
      <c r="J25" s="163"/>
      <c r="K25" s="162">
        <f t="shared" si="9"/>
        <v>0</v>
      </c>
      <c r="L25" s="162">
        <v>21</v>
      </c>
      <c r="M25" s="162">
        <f t="shared" si="10"/>
        <v>0</v>
      </c>
      <c r="N25" s="162">
        <v>0</v>
      </c>
      <c r="O25" s="162">
        <f t="shared" si="11"/>
        <v>0</v>
      </c>
      <c r="P25" s="162">
        <v>0</v>
      </c>
      <c r="Q25" s="162">
        <f t="shared" si="12"/>
        <v>0</v>
      </c>
      <c r="R25" s="162"/>
      <c r="S25" s="162" t="s">
        <v>215</v>
      </c>
      <c r="T25" s="162" t="s">
        <v>215</v>
      </c>
      <c r="U25" s="162">
        <v>0</v>
      </c>
      <c r="V25" s="162">
        <f t="shared" si="13"/>
        <v>0</v>
      </c>
      <c r="W25" s="162"/>
      <c r="X25" s="162" t="s">
        <v>384</v>
      </c>
      <c r="Y25" s="152"/>
      <c r="Z25" s="152"/>
      <c r="AA25" s="152"/>
      <c r="AB25" s="152"/>
      <c r="AC25" s="152"/>
      <c r="AD25" s="152"/>
      <c r="AE25" s="152"/>
      <c r="AF25" s="152"/>
      <c r="AG25" s="152" t="s">
        <v>385</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84">
        <v>17</v>
      </c>
      <c r="B26" s="185" t="s">
        <v>517</v>
      </c>
      <c r="C26" s="194" t="s">
        <v>518</v>
      </c>
      <c r="D26" s="186" t="s">
        <v>266</v>
      </c>
      <c r="E26" s="187">
        <v>4.4999999999999997E-3</v>
      </c>
      <c r="F26" s="188"/>
      <c r="G26" s="189">
        <f t="shared" si="7"/>
        <v>0</v>
      </c>
      <c r="H26" s="188"/>
      <c r="I26" s="189">
        <f t="shared" si="8"/>
        <v>0</v>
      </c>
      <c r="J26" s="188"/>
      <c r="K26" s="189">
        <f t="shared" si="9"/>
        <v>0</v>
      </c>
      <c r="L26" s="189">
        <v>21</v>
      </c>
      <c r="M26" s="189">
        <f t="shared" si="10"/>
        <v>0</v>
      </c>
      <c r="N26" s="189">
        <v>0</v>
      </c>
      <c r="O26" s="189">
        <f t="shared" si="11"/>
        <v>0</v>
      </c>
      <c r="P26" s="189">
        <v>0</v>
      </c>
      <c r="Q26" s="189">
        <f t="shared" si="12"/>
        <v>0</v>
      </c>
      <c r="R26" s="189"/>
      <c r="S26" s="189" t="s">
        <v>215</v>
      </c>
      <c r="T26" s="189" t="s">
        <v>215</v>
      </c>
      <c r="U26" s="189">
        <v>2.5750000000000002</v>
      </c>
      <c r="V26" s="189">
        <f t="shared" si="13"/>
        <v>0.01</v>
      </c>
      <c r="W26" s="189"/>
      <c r="X26" s="190" t="s">
        <v>369</v>
      </c>
      <c r="Y26" s="152"/>
      <c r="Z26" s="152"/>
      <c r="AA26" s="152"/>
      <c r="AB26" s="152"/>
      <c r="AC26" s="152"/>
      <c r="AD26" s="152"/>
      <c r="AE26" s="152"/>
      <c r="AF26" s="152"/>
      <c r="AG26" s="152" t="s">
        <v>370</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84">
        <v>18</v>
      </c>
      <c r="B27" s="185" t="s">
        <v>367</v>
      </c>
      <c r="C27" s="194" t="s">
        <v>368</v>
      </c>
      <c r="D27" s="186" t="s">
        <v>266</v>
      </c>
      <c r="E27" s="187">
        <v>4.4999999999999997E-3</v>
      </c>
      <c r="F27" s="188"/>
      <c r="G27" s="189">
        <f t="shared" si="7"/>
        <v>0</v>
      </c>
      <c r="H27" s="188"/>
      <c r="I27" s="189">
        <f t="shared" si="8"/>
        <v>0</v>
      </c>
      <c r="J27" s="188"/>
      <c r="K27" s="189">
        <f t="shared" si="9"/>
        <v>0</v>
      </c>
      <c r="L27" s="189">
        <v>21</v>
      </c>
      <c r="M27" s="189">
        <f t="shared" si="10"/>
        <v>0</v>
      </c>
      <c r="N27" s="189">
        <v>0</v>
      </c>
      <c r="O27" s="189">
        <f t="shared" si="11"/>
        <v>0</v>
      </c>
      <c r="P27" s="189">
        <v>0</v>
      </c>
      <c r="Q27" s="189">
        <f t="shared" si="12"/>
        <v>0</v>
      </c>
      <c r="R27" s="189"/>
      <c r="S27" s="189" t="s">
        <v>215</v>
      </c>
      <c r="T27" s="189" t="s">
        <v>215</v>
      </c>
      <c r="U27" s="189">
        <v>0.49</v>
      </c>
      <c r="V27" s="189">
        <f t="shared" si="13"/>
        <v>0</v>
      </c>
      <c r="W27" s="189"/>
      <c r="X27" s="190" t="s">
        <v>369</v>
      </c>
      <c r="Y27" s="152"/>
      <c r="Z27" s="152"/>
      <c r="AA27" s="152"/>
      <c r="AB27" s="152"/>
      <c r="AC27" s="152"/>
      <c r="AD27" s="152"/>
      <c r="AE27" s="152"/>
      <c r="AF27" s="152"/>
      <c r="AG27" s="152" t="s">
        <v>370</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84">
        <v>19</v>
      </c>
      <c r="B28" s="185" t="s">
        <v>371</v>
      </c>
      <c r="C28" s="194" t="s">
        <v>505</v>
      </c>
      <c r="D28" s="186" t="s">
        <v>266</v>
      </c>
      <c r="E28" s="187">
        <v>8.5500000000000007E-2</v>
      </c>
      <c r="F28" s="188"/>
      <c r="G28" s="189">
        <f t="shared" si="7"/>
        <v>0</v>
      </c>
      <c r="H28" s="188"/>
      <c r="I28" s="189">
        <f t="shared" si="8"/>
        <v>0</v>
      </c>
      <c r="J28" s="188"/>
      <c r="K28" s="189">
        <f t="shared" si="9"/>
        <v>0</v>
      </c>
      <c r="L28" s="189">
        <v>21</v>
      </c>
      <c r="M28" s="189">
        <f t="shared" si="10"/>
        <v>0</v>
      </c>
      <c r="N28" s="189">
        <v>0</v>
      </c>
      <c r="O28" s="189">
        <f t="shared" si="11"/>
        <v>0</v>
      </c>
      <c r="P28" s="189">
        <v>0</v>
      </c>
      <c r="Q28" s="189">
        <f t="shared" si="12"/>
        <v>0</v>
      </c>
      <c r="R28" s="189"/>
      <c r="S28" s="189" t="s">
        <v>215</v>
      </c>
      <c r="T28" s="189" t="s">
        <v>215</v>
      </c>
      <c r="U28" s="189">
        <v>0</v>
      </c>
      <c r="V28" s="189">
        <f t="shared" si="13"/>
        <v>0</v>
      </c>
      <c r="W28" s="189"/>
      <c r="X28" s="190" t="s">
        <v>369</v>
      </c>
      <c r="Y28" s="152"/>
      <c r="Z28" s="152"/>
      <c r="AA28" s="152"/>
      <c r="AB28" s="152"/>
      <c r="AC28" s="152"/>
      <c r="AD28" s="152"/>
      <c r="AE28" s="152"/>
      <c r="AF28" s="152"/>
      <c r="AG28" s="152" t="s">
        <v>370</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84">
        <v>20</v>
      </c>
      <c r="B29" s="185" t="s">
        <v>374</v>
      </c>
      <c r="C29" s="194" t="s">
        <v>375</v>
      </c>
      <c r="D29" s="186" t="s">
        <v>266</v>
      </c>
      <c r="E29" s="187">
        <v>4.4999999999999997E-3</v>
      </c>
      <c r="F29" s="188"/>
      <c r="G29" s="189">
        <f t="shared" si="7"/>
        <v>0</v>
      </c>
      <c r="H29" s="188"/>
      <c r="I29" s="189">
        <f t="shared" si="8"/>
        <v>0</v>
      </c>
      <c r="J29" s="188"/>
      <c r="K29" s="189">
        <f t="shared" si="9"/>
        <v>0</v>
      </c>
      <c r="L29" s="189">
        <v>21</v>
      </c>
      <c r="M29" s="189">
        <f t="shared" si="10"/>
        <v>0</v>
      </c>
      <c r="N29" s="189">
        <v>0</v>
      </c>
      <c r="O29" s="189">
        <f t="shared" si="11"/>
        <v>0</v>
      </c>
      <c r="P29" s="189">
        <v>0</v>
      </c>
      <c r="Q29" s="189">
        <f t="shared" si="12"/>
        <v>0</v>
      </c>
      <c r="R29" s="189"/>
      <c r="S29" s="189" t="s">
        <v>215</v>
      </c>
      <c r="T29" s="189" t="s">
        <v>215</v>
      </c>
      <c r="U29" s="189">
        <v>0.94199999999999995</v>
      </c>
      <c r="V29" s="189">
        <f t="shared" si="13"/>
        <v>0</v>
      </c>
      <c r="W29" s="189"/>
      <c r="X29" s="190" t="s">
        <v>369</v>
      </c>
      <c r="Y29" s="152"/>
      <c r="Z29" s="152"/>
      <c r="AA29" s="152"/>
      <c r="AB29" s="152"/>
      <c r="AC29" s="152"/>
      <c r="AD29" s="152"/>
      <c r="AE29" s="152"/>
      <c r="AF29" s="152"/>
      <c r="AG29" s="152" t="s">
        <v>370</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84">
        <v>21</v>
      </c>
      <c r="B30" s="185" t="s">
        <v>376</v>
      </c>
      <c r="C30" s="194" t="s">
        <v>506</v>
      </c>
      <c r="D30" s="186" t="s">
        <v>266</v>
      </c>
      <c r="E30" s="187">
        <v>1.7999999999999999E-2</v>
      </c>
      <c r="F30" s="188"/>
      <c r="G30" s="189">
        <f t="shared" si="7"/>
        <v>0</v>
      </c>
      <c r="H30" s="188"/>
      <c r="I30" s="189">
        <f t="shared" si="8"/>
        <v>0</v>
      </c>
      <c r="J30" s="188"/>
      <c r="K30" s="189">
        <f t="shared" si="9"/>
        <v>0</v>
      </c>
      <c r="L30" s="189">
        <v>21</v>
      </c>
      <c r="M30" s="189">
        <f t="shared" si="10"/>
        <v>0</v>
      </c>
      <c r="N30" s="189">
        <v>0</v>
      </c>
      <c r="O30" s="189">
        <f t="shared" si="11"/>
        <v>0</v>
      </c>
      <c r="P30" s="189">
        <v>0</v>
      </c>
      <c r="Q30" s="189">
        <f t="shared" si="12"/>
        <v>0</v>
      </c>
      <c r="R30" s="189"/>
      <c r="S30" s="189" t="s">
        <v>215</v>
      </c>
      <c r="T30" s="189" t="s">
        <v>215</v>
      </c>
      <c r="U30" s="189">
        <v>0.105</v>
      </c>
      <c r="V30" s="189">
        <f t="shared" si="13"/>
        <v>0</v>
      </c>
      <c r="W30" s="189"/>
      <c r="X30" s="190" t="s">
        <v>369</v>
      </c>
      <c r="Y30" s="152"/>
      <c r="Z30" s="152"/>
      <c r="AA30" s="152"/>
      <c r="AB30" s="152"/>
      <c r="AC30" s="152"/>
      <c r="AD30" s="152"/>
      <c r="AE30" s="152"/>
      <c r="AF30" s="152"/>
      <c r="AG30" s="152" t="s">
        <v>370</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x14ac:dyDescent="0.2">
      <c r="A31" s="167" t="s">
        <v>210</v>
      </c>
      <c r="B31" s="168" t="s">
        <v>168</v>
      </c>
      <c r="C31" s="193" t="s">
        <v>169</v>
      </c>
      <c r="D31" s="169"/>
      <c r="E31" s="170"/>
      <c r="F31" s="171"/>
      <c r="G31" s="171">
        <f>SUMIF(AG32:AG48,"&lt;&gt;NOR",G32:G48)</f>
        <v>0</v>
      </c>
      <c r="H31" s="171"/>
      <c r="I31" s="171">
        <f>SUM(I32:I48)</f>
        <v>0</v>
      </c>
      <c r="J31" s="171"/>
      <c r="K31" s="171">
        <f>SUM(K32:K48)</f>
        <v>0</v>
      </c>
      <c r="L31" s="171"/>
      <c r="M31" s="171">
        <f>SUM(M32:M48)</f>
        <v>0</v>
      </c>
      <c r="N31" s="171"/>
      <c r="O31" s="171">
        <f>SUM(O32:O48)</f>
        <v>0.33</v>
      </c>
      <c r="P31" s="171"/>
      <c r="Q31" s="171">
        <f>SUM(Q32:Q48)</f>
        <v>0.43</v>
      </c>
      <c r="R31" s="171"/>
      <c r="S31" s="171"/>
      <c r="T31" s="171"/>
      <c r="U31" s="171"/>
      <c r="V31" s="171">
        <f>SUM(V32:V48)</f>
        <v>30.8</v>
      </c>
      <c r="W31" s="171"/>
      <c r="X31" s="172"/>
      <c r="AG31" t="s">
        <v>211</v>
      </c>
    </row>
    <row r="32" spans="1:60" ht="22.5" outlineLevel="1" x14ac:dyDescent="0.2">
      <c r="A32" s="184">
        <v>22</v>
      </c>
      <c r="B32" s="185" t="s">
        <v>519</v>
      </c>
      <c r="C32" s="194" t="s">
        <v>520</v>
      </c>
      <c r="D32" s="186" t="s">
        <v>254</v>
      </c>
      <c r="E32" s="187">
        <v>2.2400000000000002</v>
      </c>
      <c r="F32" s="188"/>
      <c r="G32" s="189">
        <f t="shared" ref="G32:G41" si="14">ROUND(E32*F32,2)</f>
        <v>0</v>
      </c>
      <c r="H32" s="188"/>
      <c r="I32" s="189">
        <f t="shared" ref="I32:I41" si="15">ROUND(E32*H32,2)</f>
        <v>0</v>
      </c>
      <c r="J32" s="188"/>
      <c r="K32" s="189">
        <f t="shared" ref="K32:K41" si="16">ROUND(E32*J32,2)</f>
        <v>0</v>
      </c>
      <c r="L32" s="189">
        <v>21</v>
      </c>
      <c r="M32" s="189">
        <f t="shared" ref="M32:M41" si="17">G32*(1+L32/100)</f>
        <v>0</v>
      </c>
      <c r="N32" s="189">
        <v>3.95E-2</v>
      </c>
      <c r="O32" s="189">
        <f t="shared" ref="O32:O41" si="18">ROUND(E32*N32,2)</f>
        <v>0.09</v>
      </c>
      <c r="P32" s="189">
        <v>0</v>
      </c>
      <c r="Q32" s="189">
        <f t="shared" ref="Q32:Q41" si="19">ROUND(E32*P32,2)</f>
        <v>0</v>
      </c>
      <c r="R32" s="189"/>
      <c r="S32" s="189" t="s">
        <v>215</v>
      </c>
      <c r="T32" s="189" t="s">
        <v>215</v>
      </c>
      <c r="U32" s="189">
        <v>0.42899999999999999</v>
      </c>
      <c r="V32" s="189">
        <f t="shared" ref="V32:V41" si="20">ROUND(E32*U32,2)</f>
        <v>0.96</v>
      </c>
      <c r="W32" s="189"/>
      <c r="X32" s="190" t="s">
        <v>250</v>
      </c>
      <c r="Y32" s="152"/>
      <c r="Z32" s="152"/>
      <c r="AA32" s="152"/>
      <c r="AB32" s="152"/>
      <c r="AC32" s="152"/>
      <c r="AD32" s="152"/>
      <c r="AE32" s="152"/>
      <c r="AF32" s="152"/>
      <c r="AG32" s="152" t="s">
        <v>251</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84">
        <v>23</v>
      </c>
      <c r="B33" s="185" t="s">
        <v>521</v>
      </c>
      <c r="C33" s="194" t="s">
        <v>522</v>
      </c>
      <c r="D33" s="186" t="s">
        <v>254</v>
      </c>
      <c r="E33" s="187">
        <v>17.12</v>
      </c>
      <c r="F33" s="188"/>
      <c r="G33" s="189">
        <f t="shared" si="14"/>
        <v>0</v>
      </c>
      <c r="H33" s="188"/>
      <c r="I33" s="189">
        <f t="shared" si="15"/>
        <v>0</v>
      </c>
      <c r="J33" s="188"/>
      <c r="K33" s="189">
        <f t="shared" si="16"/>
        <v>0</v>
      </c>
      <c r="L33" s="189">
        <v>21</v>
      </c>
      <c r="M33" s="189">
        <f t="shared" si="17"/>
        <v>0</v>
      </c>
      <c r="N33" s="189">
        <v>0</v>
      </c>
      <c r="O33" s="189">
        <f t="shared" si="18"/>
        <v>0</v>
      </c>
      <c r="P33" s="189">
        <v>0</v>
      </c>
      <c r="Q33" s="189">
        <f t="shared" si="19"/>
        <v>0</v>
      </c>
      <c r="R33" s="189"/>
      <c r="S33" s="189" t="s">
        <v>215</v>
      </c>
      <c r="T33" s="189" t="s">
        <v>215</v>
      </c>
      <c r="U33" s="189">
        <v>0.14399999999999999</v>
      </c>
      <c r="V33" s="189">
        <f t="shared" si="20"/>
        <v>2.4700000000000002</v>
      </c>
      <c r="W33" s="189"/>
      <c r="X33" s="190" t="s">
        <v>250</v>
      </c>
      <c r="Y33" s="152"/>
      <c r="Z33" s="152"/>
      <c r="AA33" s="152"/>
      <c r="AB33" s="152"/>
      <c r="AC33" s="152"/>
      <c r="AD33" s="152"/>
      <c r="AE33" s="152"/>
      <c r="AF33" s="152"/>
      <c r="AG33" s="152" t="s">
        <v>251</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84">
        <v>24</v>
      </c>
      <c r="B34" s="185" t="s">
        <v>523</v>
      </c>
      <c r="C34" s="194" t="s">
        <v>524</v>
      </c>
      <c r="D34" s="186" t="s">
        <v>254</v>
      </c>
      <c r="E34" s="187">
        <v>17.12</v>
      </c>
      <c r="F34" s="188"/>
      <c r="G34" s="189">
        <f t="shared" si="14"/>
        <v>0</v>
      </c>
      <c r="H34" s="188"/>
      <c r="I34" s="189">
        <f t="shared" si="15"/>
        <v>0</v>
      </c>
      <c r="J34" s="188"/>
      <c r="K34" s="189">
        <f t="shared" si="16"/>
        <v>0</v>
      </c>
      <c r="L34" s="189">
        <v>21</v>
      </c>
      <c r="M34" s="189">
        <f t="shared" si="17"/>
        <v>0</v>
      </c>
      <c r="N34" s="189">
        <v>0</v>
      </c>
      <c r="O34" s="189">
        <f t="shared" si="18"/>
        <v>0</v>
      </c>
      <c r="P34" s="189">
        <v>2.3800000000000002E-2</v>
      </c>
      <c r="Q34" s="189">
        <f t="shared" si="19"/>
        <v>0.41</v>
      </c>
      <c r="R34" s="189"/>
      <c r="S34" s="189" t="s">
        <v>215</v>
      </c>
      <c r="T34" s="189" t="s">
        <v>215</v>
      </c>
      <c r="U34" s="189">
        <v>8.2000000000000003E-2</v>
      </c>
      <c r="V34" s="189">
        <f t="shared" si="20"/>
        <v>1.4</v>
      </c>
      <c r="W34" s="189"/>
      <c r="X34" s="190" t="s">
        <v>250</v>
      </c>
      <c r="Y34" s="152"/>
      <c r="Z34" s="152"/>
      <c r="AA34" s="152"/>
      <c r="AB34" s="152"/>
      <c r="AC34" s="152"/>
      <c r="AD34" s="152"/>
      <c r="AE34" s="152"/>
      <c r="AF34" s="152"/>
      <c r="AG34" s="152" t="s">
        <v>251</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84">
        <v>25</v>
      </c>
      <c r="B35" s="185" t="s">
        <v>525</v>
      </c>
      <c r="C35" s="194" t="s">
        <v>526</v>
      </c>
      <c r="D35" s="186" t="s">
        <v>254</v>
      </c>
      <c r="E35" s="187">
        <v>19.36</v>
      </c>
      <c r="F35" s="188"/>
      <c r="G35" s="189">
        <f t="shared" si="14"/>
        <v>0</v>
      </c>
      <c r="H35" s="188"/>
      <c r="I35" s="189">
        <f t="shared" si="15"/>
        <v>0</v>
      </c>
      <c r="J35" s="188"/>
      <c r="K35" s="189">
        <f t="shared" si="16"/>
        <v>0</v>
      </c>
      <c r="L35" s="189">
        <v>21</v>
      </c>
      <c r="M35" s="189">
        <f t="shared" si="17"/>
        <v>0</v>
      </c>
      <c r="N35" s="189">
        <v>0</v>
      </c>
      <c r="O35" s="189">
        <f t="shared" si="18"/>
        <v>0</v>
      </c>
      <c r="P35" s="189">
        <v>0</v>
      </c>
      <c r="Q35" s="189">
        <f t="shared" si="19"/>
        <v>0</v>
      </c>
      <c r="R35" s="189"/>
      <c r="S35" s="189" t="s">
        <v>215</v>
      </c>
      <c r="T35" s="189" t="s">
        <v>215</v>
      </c>
      <c r="U35" s="189">
        <v>0.13400000000000001</v>
      </c>
      <c r="V35" s="189">
        <f t="shared" si="20"/>
        <v>2.59</v>
      </c>
      <c r="W35" s="189"/>
      <c r="X35" s="190" t="s">
        <v>250</v>
      </c>
      <c r="Y35" s="152"/>
      <c r="Z35" s="152"/>
      <c r="AA35" s="152"/>
      <c r="AB35" s="152"/>
      <c r="AC35" s="152"/>
      <c r="AD35" s="152"/>
      <c r="AE35" s="152"/>
      <c r="AF35" s="152"/>
      <c r="AG35" s="152" t="s">
        <v>251</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84">
        <v>26</v>
      </c>
      <c r="B36" s="185" t="s">
        <v>527</v>
      </c>
      <c r="C36" s="194" t="s">
        <v>528</v>
      </c>
      <c r="D36" s="186" t="s">
        <v>254</v>
      </c>
      <c r="E36" s="187">
        <v>19.36</v>
      </c>
      <c r="F36" s="188"/>
      <c r="G36" s="189">
        <f t="shared" si="14"/>
        <v>0</v>
      </c>
      <c r="H36" s="188"/>
      <c r="I36" s="189">
        <f t="shared" si="15"/>
        <v>0</v>
      </c>
      <c r="J36" s="188"/>
      <c r="K36" s="189">
        <f t="shared" si="16"/>
        <v>0</v>
      </c>
      <c r="L36" s="189">
        <v>21</v>
      </c>
      <c r="M36" s="189">
        <f t="shared" si="17"/>
        <v>0</v>
      </c>
      <c r="N36" s="189">
        <v>0</v>
      </c>
      <c r="O36" s="189">
        <f t="shared" si="18"/>
        <v>0</v>
      </c>
      <c r="P36" s="189">
        <v>0</v>
      </c>
      <c r="Q36" s="189">
        <f t="shared" si="19"/>
        <v>0</v>
      </c>
      <c r="R36" s="189"/>
      <c r="S36" s="189" t="s">
        <v>215</v>
      </c>
      <c r="T36" s="189" t="s">
        <v>215</v>
      </c>
      <c r="U36" s="189">
        <v>3.1E-2</v>
      </c>
      <c r="V36" s="189">
        <f t="shared" si="20"/>
        <v>0.6</v>
      </c>
      <c r="W36" s="189"/>
      <c r="X36" s="190" t="s">
        <v>250</v>
      </c>
      <c r="Y36" s="152"/>
      <c r="Z36" s="152"/>
      <c r="AA36" s="152"/>
      <c r="AB36" s="152"/>
      <c r="AC36" s="152"/>
      <c r="AD36" s="152"/>
      <c r="AE36" s="152"/>
      <c r="AF36" s="152"/>
      <c r="AG36" s="152" t="s">
        <v>251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4">
        <v>27</v>
      </c>
      <c r="B37" s="185" t="s">
        <v>529</v>
      </c>
      <c r="C37" s="194" t="s">
        <v>530</v>
      </c>
      <c r="D37" s="186" t="s">
        <v>259</v>
      </c>
      <c r="E37" s="187">
        <v>6</v>
      </c>
      <c r="F37" s="188"/>
      <c r="G37" s="189">
        <f t="shared" si="14"/>
        <v>0</v>
      </c>
      <c r="H37" s="188"/>
      <c r="I37" s="189">
        <f t="shared" si="15"/>
        <v>0</v>
      </c>
      <c r="J37" s="188"/>
      <c r="K37" s="189">
        <f t="shared" si="16"/>
        <v>0</v>
      </c>
      <c r="L37" s="189">
        <v>21</v>
      </c>
      <c r="M37" s="189">
        <f t="shared" si="17"/>
        <v>0</v>
      </c>
      <c r="N37" s="189">
        <v>0</v>
      </c>
      <c r="O37" s="189">
        <f t="shared" si="18"/>
        <v>0</v>
      </c>
      <c r="P37" s="189">
        <v>0</v>
      </c>
      <c r="Q37" s="189">
        <f t="shared" si="19"/>
        <v>0</v>
      </c>
      <c r="R37" s="189"/>
      <c r="S37" s="189" t="s">
        <v>215</v>
      </c>
      <c r="T37" s="189" t="s">
        <v>215</v>
      </c>
      <c r="U37" s="189">
        <v>6.2E-2</v>
      </c>
      <c r="V37" s="189">
        <f t="shared" si="20"/>
        <v>0.37</v>
      </c>
      <c r="W37" s="189"/>
      <c r="X37" s="190" t="s">
        <v>250</v>
      </c>
      <c r="Y37" s="152"/>
      <c r="Z37" s="152"/>
      <c r="AA37" s="152"/>
      <c r="AB37" s="152"/>
      <c r="AC37" s="152"/>
      <c r="AD37" s="152"/>
      <c r="AE37" s="152"/>
      <c r="AF37" s="152"/>
      <c r="AG37" s="152" t="s">
        <v>251</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84">
        <v>28</v>
      </c>
      <c r="B38" s="185" t="s">
        <v>531</v>
      </c>
      <c r="C38" s="194" t="s">
        <v>532</v>
      </c>
      <c r="D38" s="186" t="s">
        <v>254</v>
      </c>
      <c r="E38" s="187">
        <v>19.36</v>
      </c>
      <c r="F38" s="188"/>
      <c r="G38" s="189">
        <f t="shared" si="14"/>
        <v>0</v>
      </c>
      <c r="H38" s="188"/>
      <c r="I38" s="189">
        <f t="shared" si="15"/>
        <v>0</v>
      </c>
      <c r="J38" s="188"/>
      <c r="K38" s="189">
        <f t="shared" si="16"/>
        <v>0</v>
      </c>
      <c r="L38" s="189">
        <v>21</v>
      </c>
      <c r="M38" s="189">
        <f t="shared" si="17"/>
        <v>0</v>
      </c>
      <c r="N38" s="189">
        <v>0</v>
      </c>
      <c r="O38" s="189">
        <f t="shared" si="18"/>
        <v>0</v>
      </c>
      <c r="P38" s="189">
        <v>0</v>
      </c>
      <c r="Q38" s="189">
        <f t="shared" si="19"/>
        <v>0</v>
      </c>
      <c r="R38" s="189"/>
      <c r="S38" s="189" t="s">
        <v>215</v>
      </c>
      <c r="T38" s="189" t="s">
        <v>215</v>
      </c>
      <c r="U38" s="189">
        <v>3.1E-2</v>
      </c>
      <c r="V38" s="189">
        <f t="shared" si="20"/>
        <v>0.6</v>
      </c>
      <c r="W38" s="189"/>
      <c r="X38" s="190" t="s">
        <v>250</v>
      </c>
      <c r="Y38" s="152"/>
      <c r="Z38" s="152"/>
      <c r="AA38" s="152"/>
      <c r="AB38" s="152"/>
      <c r="AC38" s="152"/>
      <c r="AD38" s="152"/>
      <c r="AE38" s="152"/>
      <c r="AF38" s="152"/>
      <c r="AG38" s="152" t="s">
        <v>251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4">
        <v>29</v>
      </c>
      <c r="B39" s="185" t="s">
        <v>533</v>
      </c>
      <c r="C39" s="194" t="s">
        <v>534</v>
      </c>
      <c r="D39" s="186" t="s">
        <v>259</v>
      </c>
      <c r="E39" s="187">
        <v>20</v>
      </c>
      <c r="F39" s="188"/>
      <c r="G39" s="189">
        <f t="shared" si="14"/>
        <v>0</v>
      </c>
      <c r="H39" s="188"/>
      <c r="I39" s="189">
        <f t="shared" si="15"/>
        <v>0</v>
      </c>
      <c r="J39" s="188"/>
      <c r="K39" s="189">
        <f t="shared" si="16"/>
        <v>0</v>
      </c>
      <c r="L39" s="189">
        <v>21</v>
      </c>
      <c r="M39" s="189">
        <f t="shared" si="17"/>
        <v>0</v>
      </c>
      <c r="N39" s="189">
        <v>1.0000000000000001E-5</v>
      </c>
      <c r="O39" s="189">
        <f t="shared" si="18"/>
        <v>0</v>
      </c>
      <c r="P39" s="189">
        <v>7.5000000000000002E-4</v>
      </c>
      <c r="Q39" s="189">
        <f t="shared" si="19"/>
        <v>0.02</v>
      </c>
      <c r="R39" s="189"/>
      <c r="S39" s="189" t="s">
        <v>215</v>
      </c>
      <c r="T39" s="189" t="s">
        <v>215</v>
      </c>
      <c r="U39" s="189">
        <v>2.9000000000000001E-2</v>
      </c>
      <c r="V39" s="189">
        <f t="shared" si="20"/>
        <v>0.57999999999999996</v>
      </c>
      <c r="W39" s="189"/>
      <c r="X39" s="190" t="s">
        <v>250</v>
      </c>
      <c r="Y39" s="152"/>
      <c r="Z39" s="152"/>
      <c r="AA39" s="152"/>
      <c r="AB39" s="152"/>
      <c r="AC39" s="152"/>
      <c r="AD39" s="152"/>
      <c r="AE39" s="152"/>
      <c r="AF39" s="152"/>
      <c r="AG39" s="152" t="s">
        <v>251</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84">
        <v>30</v>
      </c>
      <c r="B40" s="185" t="s">
        <v>535</v>
      </c>
      <c r="C40" s="194" t="s">
        <v>536</v>
      </c>
      <c r="D40" s="186" t="s">
        <v>254</v>
      </c>
      <c r="E40" s="187">
        <v>17.12</v>
      </c>
      <c r="F40" s="188"/>
      <c r="G40" s="189">
        <f t="shared" si="14"/>
        <v>0</v>
      </c>
      <c r="H40" s="188"/>
      <c r="I40" s="189">
        <f t="shared" si="15"/>
        <v>0</v>
      </c>
      <c r="J40" s="188"/>
      <c r="K40" s="189">
        <f t="shared" si="16"/>
        <v>0</v>
      </c>
      <c r="L40" s="189">
        <v>21</v>
      </c>
      <c r="M40" s="189">
        <f t="shared" si="17"/>
        <v>0</v>
      </c>
      <c r="N40" s="189">
        <v>0</v>
      </c>
      <c r="O40" s="189">
        <f t="shared" si="18"/>
        <v>0</v>
      </c>
      <c r="P40" s="189">
        <v>0</v>
      </c>
      <c r="Q40" s="189">
        <f t="shared" si="19"/>
        <v>0</v>
      </c>
      <c r="R40" s="189"/>
      <c r="S40" s="189" t="s">
        <v>215</v>
      </c>
      <c r="T40" s="189" t="s">
        <v>215</v>
      </c>
      <c r="U40" s="189">
        <v>5.1999999999999998E-2</v>
      </c>
      <c r="V40" s="189">
        <f t="shared" si="20"/>
        <v>0.89</v>
      </c>
      <c r="W40" s="189"/>
      <c r="X40" s="190" t="s">
        <v>250</v>
      </c>
      <c r="Y40" s="152"/>
      <c r="Z40" s="152"/>
      <c r="AA40" s="152"/>
      <c r="AB40" s="152"/>
      <c r="AC40" s="152"/>
      <c r="AD40" s="152"/>
      <c r="AE40" s="152"/>
      <c r="AF40" s="152"/>
      <c r="AG40" s="152" t="s">
        <v>251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33.75" outlineLevel="1" x14ac:dyDescent="0.2">
      <c r="A41" s="177">
        <v>31</v>
      </c>
      <c r="B41" s="178" t="s">
        <v>537</v>
      </c>
      <c r="C41" s="195" t="s">
        <v>538</v>
      </c>
      <c r="D41" s="179" t="s">
        <v>254</v>
      </c>
      <c r="E41" s="180">
        <v>12.8</v>
      </c>
      <c r="F41" s="181"/>
      <c r="G41" s="182">
        <f t="shared" si="14"/>
        <v>0</v>
      </c>
      <c r="H41" s="181"/>
      <c r="I41" s="182">
        <f t="shared" si="15"/>
        <v>0</v>
      </c>
      <c r="J41" s="181"/>
      <c r="K41" s="182">
        <f t="shared" si="16"/>
        <v>0</v>
      </c>
      <c r="L41" s="182">
        <v>21</v>
      </c>
      <c r="M41" s="182">
        <f t="shared" si="17"/>
        <v>0</v>
      </c>
      <c r="N41" s="182">
        <v>1.3939999999999999E-2</v>
      </c>
      <c r="O41" s="182">
        <f t="shared" si="18"/>
        <v>0.18</v>
      </c>
      <c r="P41" s="182">
        <v>0</v>
      </c>
      <c r="Q41" s="182">
        <f t="shared" si="19"/>
        <v>0</v>
      </c>
      <c r="R41" s="182"/>
      <c r="S41" s="182" t="s">
        <v>303</v>
      </c>
      <c r="T41" s="182" t="s">
        <v>232</v>
      </c>
      <c r="U41" s="182">
        <v>0.41099999999999998</v>
      </c>
      <c r="V41" s="182">
        <f t="shared" si="20"/>
        <v>5.26</v>
      </c>
      <c r="W41" s="182"/>
      <c r="X41" s="183" t="s">
        <v>250</v>
      </c>
      <c r="Y41" s="152"/>
      <c r="Z41" s="152"/>
      <c r="AA41" s="152"/>
      <c r="AB41" s="152"/>
      <c r="AC41" s="152"/>
      <c r="AD41" s="152"/>
      <c r="AE41" s="152"/>
      <c r="AF41" s="152"/>
      <c r="AG41" s="152" t="s">
        <v>251</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59"/>
      <c r="B42" s="160"/>
      <c r="C42" s="253" t="s">
        <v>539</v>
      </c>
      <c r="D42" s="254"/>
      <c r="E42" s="254"/>
      <c r="F42" s="254"/>
      <c r="G42" s="254"/>
      <c r="H42" s="162"/>
      <c r="I42" s="162"/>
      <c r="J42" s="162"/>
      <c r="K42" s="162"/>
      <c r="L42" s="162"/>
      <c r="M42" s="162"/>
      <c r="N42" s="162"/>
      <c r="O42" s="162"/>
      <c r="P42" s="162"/>
      <c r="Q42" s="162"/>
      <c r="R42" s="162"/>
      <c r="S42" s="162"/>
      <c r="T42" s="162"/>
      <c r="U42" s="162"/>
      <c r="V42" s="162"/>
      <c r="W42" s="162"/>
      <c r="X42" s="162"/>
      <c r="Y42" s="152"/>
      <c r="Z42" s="152"/>
      <c r="AA42" s="152"/>
      <c r="AB42" s="152"/>
      <c r="AC42" s="152"/>
      <c r="AD42" s="152"/>
      <c r="AE42" s="152"/>
      <c r="AF42" s="152"/>
      <c r="AG42" s="152" t="s">
        <v>223</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ht="33.75" outlineLevel="1" x14ac:dyDescent="0.2">
      <c r="A43" s="177">
        <v>32</v>
      </c>
      <c r="B43" s="178" t="s">
        <v>540</v>
      </c>
      <c r="C43" s="195" t="s">
        <v>541</v>
      </c>
      <c r="D43" s="179" t="s">
        <v>254</v>
      </c>
      <c r="E43" s="180">
        <v>4.32</v>
      </c>
      <c r="F43" s="181"/>
      <c r="G43" s="182">
        <f>ROUND(E43*F43,2)</f>
        <v>0</v>
      </c>
      <c r="H43" s="181"/>
      <c r="I43" s="182">
        <f>ROUND(E43*H43,2)</f>
        <v>0</v>
      </c>
      <c r="J43" s="181"/>
      <c r="K43" s="182">
        <f>ROUND(E43*J43,2)</f>
        <v>0</v>
      </c>
      <c r="L43" s="182">
        <v>21</v>
      </c>
      <c r="M43" s="182">
        <f>G43*(1+L43/100)</f>
        <v>0</v>
      </c>
      <c r="N43" s="182">
        <v>1.426E-2</v>
      </c>
      <c r="O43" s="182">
        <f>ROUND(E43*N43,2)</f>
        <v>0.06</v>
      </c>
      <c r="P43" s="182">
        <v>0</v>
      </c>
      <c r="Q43" s="182">
        <f>ROUND(E43*P43,2)</f>
        <v>0</v>
      </c>
      <c r="R43" s="182"/>
      <c r="S43" s="182" t="s">
        <v>303</v>
      </c>
      <c r="T43" s="182" t="s">
        <v>232</v>
      </c>
      <c r="U43" s="182">
        <v>0.41299999999999998</v>
      </c>
      <c r="V43" s="182">
        <f>ROUND(E43*U43,2)</f>
        <v>1.78</v>
      </c>
      <c r="W43" s="182"/>
      <c r="X43" s="183" t="s">
        <v>250</v>
      </c>
      <c r="Y43" s="152"/>
      <c r="Z43" s="152"/>
      <c r="AA43" s="152"/>
      <c r="AB43" s="152"/>
      <c r="AC43" s="152"/>
      <c r="AD43" s="152"/>
      <c r="AE43" s="152"/>
      <c r="AF43" s="152"/>
      <c r="AG43" s="152" t="s">
        <v>251</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59"/>
      <c r="B44" s="160"/>
      <c r="C44" s="253" t="s">
        <v>539</v>
      </c>
      <c r="D44" s="254"/>
      <c r="E44" s="254"/>
      <c r="F44" s="254"/>
      <c r="G44" s="254"/>
      <c r="H44" s="162"/>
      <c r="I44" s="162"/>
      <c r="J44" s="162"/>
      <c r="K44" s="162"/>
      <c r="L44" s="162"/>
      <c r="M44" s="162"/>
      <c r="N44" s="162"/>
      <c r="O44" s="162"/>
      <c r="P44" s="162"/>
      <c r="Q44" s="162"/>
      <c r="R44" s="162"/>
      <c r="S44" s="162"/>
      <c r="T44" s="162"/>
      <c r="U44" s="162"/>
      <c r="V44" s="162"/>
      <c r="W44" s="162"/>
      <c r="X44" s="162"/>
      <c r="Y44" s="152"/>
      <c r="Z44" s="152"/>
      <c r="AA44" s="152"/>
      <c r="AB44" s="152"/>
      <c r="AC44" s="152"/>
      <c r="AD44" s="152"/>
      <c r="AE44" s="152"/>
      <c r="AF44" s="152"/>
      <c r="AG44" s="152" t="s">
        <v>223</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77">
        <v>33</v>
      </c>
      <c r="B45" s="178" t="s">
        <v>542</v>
      </c>
      <c r="C45" s="195" t="s">
        <v>543</v>
      </c>
      <c r="D45" s="179" t="s">
        <v>544</v>
      </c>
      <c r="E45" s="180">
        <v>12</v>
      </c>
      <c r="F45" s="181"/>
      <c r="G45" s="182">
        <f>ROUND(E45*F45,2)</f>
        <v>0</v>
      </c>
      <c r="H45" s="181"/>
      <c r="I45" s="182">
        <f>ROUND(E45*H45,2)</f>
        <v>0</v>
      </c>
      <c r="J45" s="181"/>
      <c r="K45" s="182">
        <f>ROUND(E45*J45,2)</f>
        <v>0</v>
      </c>
      <c r="L45" s="182">
        <v>21</v>
      </c>
      <c r="M45" s="182">
        <f>G45*(1+L45/100)</f>
        <v>0</v>
      </c>
      <c r="N45" s="182">
        <v>0</v>
      </c>
      <c r="O45" s="182">
        <f>ROUND(E45*N45,2)</f>
        <v>0</v>
      </c>
      <c r="P45" s="182">
        <v>0</v>
      </c>
      <c r="Q45" s="182">
        <f>ROUND(E45*P45,2)</f>
        <v>0</v>
      </c>
      <c r="R45" s="182" t="s">
        <v>545</v>
      </c>
      <c r="S45" s="182" t="s">
        <v>215</v>
      </c>
      <c r="T45" s="182" t="s">
        <v>215</v>
      </c>
      <c r="U45" s="182">
        <v>1</v>
      </c>
      <c r="V45" s="182">
        <f>ROUND(E45*U45,2)</f>
        <v>12</v>
      </c>
      <c r="W45" s="182"/>
      <c r="X45" s="183" t="s">
        <v>546</v>
      </c>
      <c r="Y45" s="152"/>
      <c r="Z45" s="152"/>
      <c r="AA45" s="152"/>
      <c r="AB45" s="152"/>
      <c r="AC45" s="152"/>
      <c r="AD45" s="152"/>
      <c r="AE45" s="152"/>
      <c r="AF45" s="152"/>
      <c r="AG45" s="152" t="s">
        <v>547</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59">
        <v>34</v>
      </c>
      <c r="B46" s="160" t="s">
        <v>548</v>
      </c>
      <c r="C46" s="200" t="s">
        <v>549</v>
      </c>
      <c r="D46" s="161" t="s">
        <v>0</v>
      </c>
      <c r="E46" s="199"/>
      <c r="F46" s="163"/>
      <c r="G46" s="162">
        <f>ROUND(E46*F46,2)</f>
        <v>0</v>
      </c>
      <c r="H46" s="163"/>
      <c r="I46" s="162">
        <f>ROUND(E46*H46,2)</f>
        <v>0</v>
      </c>
      <c r="J46" s="163"/>
      <c r="K46" s="162">
        <f>ROUND(E46*J46,2)</f>
        <v>0</v>
      </c>
      <c r="L46" s="162">
        <v>21</v>
      </c>
      <c r="M46" s="162">
        <f>G46*(1+L46/100)</f>
        <v>0</v>
      </c>
      <c r="N46" s="162">
        <v>0</v>
      </c>
      <c r="O46" s="162">
        <f>ROUND(E46*N46,2)</f>
        <v>0</v>
      </c>
      <c r="P46" s="162">
        <v>0</v>
      </c>
      <c r="Q46" s="162">
        <f>ROUND(E46*P46,2)</f>
        <v>0</v>
      </c>
      <c r="R46" s="162"/>
      <c r="S46" s="162" t="s">
        <v>215</v>
      </c>
      <c r="T46" s="162" t="s">
        <v>215</v>
      </c>
      <c r="U46" s="162">
        <v>0</v>
      </c>
      <c r="V46" s="162">
        <f>ROUND(E46*U46,2)</f>
        <v>0</v>
      </c>
      <c r="W46" s="162"/>
      <c r="X46" s="162" t="s">
        <v>384</v>
      </c>
      <c r="Y46" s="152"/>
      <c r="Z46" s="152"/>
      <c r="AA46" s="152"/>
      <c r="AB46" s="152"/>
      <c r="AC46" s="152"/>
      <c r="AD46" s="152"/>
      <c r="AE46" s="152"/>
      <c r="AF46" s="152"/>
      <c r="AG46" s="152" t="s">
        <v>385</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59">
        <v>35</v>
      </c>
      <c r="B47" s="160" t="s">
        <v>550</v>
      </c>
      <c r="C47" s="200" t="s">
        <v>551</v>
      </c>
      <c r="D47" s="161" t="s">
        <v>0</v>
      </c>
      <c r="E47" s="199"/>
      <c r="F47" s="163"/>
      <c r="G47" s="162">
        <f>ROUND(E47*F47,2)</f>
        <v>0</v>
      </c>
      <c r="H47" s="163"/>
      <c r="I47" s="162">
        <f>ROUND(E47*H47,2)</f>
        <v>0</v>
      </c>
      <c r="J47" s="163"/>
      <c r="K47" s="162">
        <f>ROUND(E47*J47,2)</f>
        <v>0</v>
      </c>
      <c r="L47" s="162">
        <v>21</v>
      </c>
      <c r="M47" s="162">
        <f>G47*(1+L47/100)</f>
        <v>0</v>
      </c>
      <c r="N47" s="162">
        <v>0</v>
      </c>
      <c r="O47" s="162">
        <f>ROUND(E47*N47,2)</f>
        <v>0</v>
      </c>
      <c r="P47" s="162">
        <v>0</v>
      </c>
      <c r="Q47" s="162">
        <f>ROUND(E47*P47,2)</f>
        <v>0</v>
      </c>
      <c r="R47" s="162"/>
      <c r="S47" s="162" t="s">
        <v>215</v>
      </c>
      <c r="T47" s="162" t="s">
        <v>215</v>
      </c>
      <c r="U47" s="162">
        <v>0</v>
      </c>
      <c r="V47" s="162">
        <f>ROUND(E47*U47,2)</f>
        <v>0</v>
      </c>
      <c r="W47" s="162"/>
      <c r="X47" s="162" t="s">
        <v>384</v>
      </c>
      <c r="Y47" s="152"/>
      <c r="Z47" s="152"/>
      <c r="AA47" s="152"/>
      <c r="AB47" s="152"/>
      <c r="AC47" s="152"/>
      <c r="AD47" s="152"/>
      <c r="AE47" s="152"/>
      <c r="AF47" s="152"/>
      <c r="AG47" s="152" t="s">
        <v>385</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84">
        <v>36</v>
      </c>
      <c r="B48" s="185" t="s">
        <v>552</v>
      </c>
      <c r="C48" s="194" t="s">
        <v>553</v>
      </c>
      <c r="D48" s="186" t="s">
        <v>266</v>
      </c>
      <c r="E48" s="187">
        <v>0.42246</v>
      </c>
      <c r="F48" s="188"/>
      <c r="G48" s="189">
        <f>ROUND(E48*F48,2)</f>
        <v>0</v>
      </c>
      <c r="H48" s="188"/>
      <c r="I48" s="189">
        <f>ROUND(E48*H48,2)</f>
        <v>0</v>
      </c>
      <c r="J48" s="188"/>
      <c r="K48" s="189">
        <f>ROUND(E48*J48,2)</f>
        <v>0</v>
      </c>
      <c r="L48" s="189">
        <v>21</v>
      </c>
      <c r="M48" s="189">
        <f>G48*(1+L48/100)</f>
        <v>0</v>
      </c>
      <c r="N48" s="189">
        <v>0</v>
      </c>
      <c r="O48" s="189">
        <f>ROUND(E48*N48,2)</f>
        <v>0</v>
      </c>
      <c r="P48" s="189">
        <v>0</v>
      </c>
      <c r="Q48" s="189">
        <f>ROUND(E48*P48,2)</f>
        <v>0</v>
      </c>
      <c r="R48" s="189"/>
      <c r="S48" s="189" t="s">
        <v>215</v>
      </c>
      <c r="T48" s="189" t="s">
        <v>215</v>
      </c>
      <c r="U48" s="189">
        <v>3.0739999999999998</v>
      </c>
      <c r="V48" s="189">
        <f>ROUND(E48*U48,2)</f>
        <v>1.3</v>
      </c>
      <c r="W48" s="189"/>
      <c r="X48" s="190" t="s">
        <v>369</v>
      </c>
      <c r="Y48" s="152"/>
      <c r="Z48" s="152"/>
      <c r="AA48" s="152"/>
      <c r="AB48" s="152"/>
      <c r="AC48" s="152"/>
      <c r="AD48" s="152"/>
      <c r="AE48" s="152"/>
      <c r="AF48" s="152"/>
      <c r="AG48" s="152" t="s">
        <v>370</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x14ac:dyDescent="0.2">
      <c r="A49" s="167" t="s">
        <v>210</v>
      </c>
      <c r="B49" s="168" t="s">
        <v>178</v>
      </c>
      <c r="C49" s="193" t="s">
        <v>179</v>
      </c>
      <c r="D49" s="169"/>
      <c r="E49" s="170"/>
      <c r="F49" s="171"/>
      <c r="G49" s="171">
        <f>SUMIF(AG50:AG54,"&lt;&gt;NOR",G50:G54)</f>
        <v>0</v>
      </c>
      <c r="H49" s="171"/>
      <c r="I49" s="171">
        <f>SUM(I50:I54)</f>
        <v>0</v>
      </c>
      <c r="J49" s="171"/>
      <c r="K49" s="171">
        <f>SUM(K50:K54)</f>
        <v>0</v>
      </c>
      <c r="L49" s="171"/>
      <c r="M49" s="171">
        <f>SUM(M50:M54)</f>
        <v>0</v>
      </c>
      <c r="N49" s="171"/>
      <c r="O49" s="171">
        <f>SUM(O50:O54)</f>
        <v>0.03</v>
      </c>
      <c r="P49" s="171"/>
      <c r="Q49" s="171">
        <f>SUM(Q50:Q54)</f>
        <v>0</v>
      </c>
      <c r="R49" s="171"/>
      <c r="S49" s="171"/>
      <c r="T49" s="171"/>
      <c r="U49" s="171"/>
      <c r="V49" s="171">
        <f>SUM(V50:V54)</f>
        <v>29.509999999999998</v>
      </c>
      <c r="W49" s="171"/>
      <c r="X49" s="172"/>
      <c r="AG49" t="s">
        <v>211</v>
      </c>
    </row>
    <row r="50" spans="1:60" outlineLevel="1" x14ac:dyDescent="0.2">
      <c r="A50" s="184">
        <v>37</v>
      </c>
      <c r="B50" s="185" t="s">
        <v>554</v>
      </c>
      <c r="C50" s="194" t="s">
        <v>555</v>
      </c>
      <c r="D50" s="186" t="s">
        <v>254</v>
      </c>
      <c r="E50" s="187">
        <v>19.36</v>
      </c>
      <c r="F50" s="188"/>
      <c r="G50" s="189">
        <f>ROUND(E50*F50,2)</f>
        <v>0</v>
      </c>
      <c r="H50" s="188"/>
      <c r="I50" s="189">
        <f>ROUND(E50*H50,2)</f>
        <v>0</v>
      </c>
      <c r="J50" s="188"/>
      <c r="K50" s="189">
        <f>ROUND(E50*J50,2)</f>
        <v>0</v>
      </c>
      <c r="L50" s="189">
        <v>21</v>
      </c>
      <c r="M50" s="189">
        <f>G50*(1+L50/100)</f>
        <v>0</v>
      </c>
      <c r="N50" s="189">
        <v>8.0999999999999996E-4</v>
      </c>
      <c r="O50" s="189">
        <f>ROUND(E50*N50,2)</f>
        <v>0.02</v>
      </c>
      <c r="P50" s="189">
        <v>0</v>
      </c>
      <c r="Q50" s="189">
        <f>ROUND(E50*P50,2)</f>
        <v>0</v>
      </c>
      <c r="R50" s="189"/>
      <c r="S50" s="189" t="s">
        <v>215</v>
      </c>
      <c r="T50" s="189" t="s">
        <v>215</v>
      </c>
      <c r="U50" s="189">
        <v>0.40699999999999997</v>
      </c>
      <c r="V50" s="189">
        <f>ROUND(E50*U50,2)</f>
        <v>7.88</v>
      </c>
      <c r="W50" s="189"/>
      <c r="X50" s="190" t="s">
        <v>250</v>
      </c>
      <c r="Y50" s="152"/>
      <c r="Z50" s="152"/>
      <c r="AA50" s="152"/>
      <c r="AB50" s="152"/>
      <c r="AC50" s="152"/>
      <c r="AD50" s="152"/>
      <c r="AE50" s="152"/>
      <c r="AF50" s="152"/>
      <c r="AG50" s="152" t="s">
        <v>251</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84">
        <v>38</v>
      </c>
      <c r="B51" s="185" t="s">
        <v>556</v>
      </c>
      <c r="C51" s="194" t="s">
        <v>557</v>
      </c>
      <c r="D51" s="186" t="s">
        <v>288</v>
      </c>
      <c r="E51" s="187">
        <v>80.2</v>
      </c>
      <c r="F51" s="188"/>
      <c r="G51" s="189">
        <f>ROUND(E51*F51,2)</f>
        <v>0</v>
      </c>
      <c r="H51" s="188"/>
      <c r="I51" s="189">
        <f>ROUND(E51*H51,2)</f>
        <v>0</v>
      </c>
      <c r="J51" s="188"/>
      <c r="K51" s="189">
        <f>ROUND(E51*J51,2)</f>
        <v>0</v>
      </c>
      <c r="L51" s="189">
        <v>21</v>
      </c>
      <c r="M51" s="189">
        <f>G51*(1+L51/100)</f>
        <v>0</v>
      </c>
      <c r="N51" s="189">
        <v>0</v>
      </c>
      <c r="O51" s="189">
        <f>ROUND(E51*N51,2)</f>
        <v>0</v>
      </c>
      <c r="P51" s="189">
        <v>0</v>
      </c>
      <c r="Q51" s="189">
        <f>ROUND(E51*P51,2)</f>
        <v>0</v>
      </c>
      <c r="R51" s="189"/>
      <c r="S51" s="189" t="s">
        <v>215</v>
      </c>
      <c r="T51" s="189" t="s">
        <v>215</v>
      </c>
      <c r="U51" s="189">
        <v>8.9999999999999993E-3</v>
      </c>
      <c r="V51" s="189">
        <f>ROUND(E51*U51,2)</f>
        <v>0.72</v>
      </c>
      <c r="W51" s="189"/>
      <c r="X51" s="190" t="s">
        <v>250</v>
      </c>
      <c r="Y51" s="152"/>
      <c r="Z51" s="152"/>
      <c r="AA51" s="152"/>
      <c r="AB51" s="152"/>
      <c r="AC51" s="152"/>
      <c r="AD51" s="152"/>
      <c r="AE51" s="152"/>
      <c r="AF51" s="152"/>
      <c r="AG51" s="152" t="s">
        <v>251</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84">
        <v>39</v>
      </c>
      <c r="B52" s="185" t="s">
        <v>558</v>
      </c>
      <c r="C52" s="194" t="s">
        <v>559</v>
      </c>
      <c r="D52" s="186" t="s">
        <v>288</v>
      </c>
      <c r="E52" s="187">
        <v>86.8</v>
      </c>
      <c r="F52" s="188"/>
      <c r="G52" s="189">
        <f>ROUND(E52*F52,2)</f>
        <v>0</v>
      </c>
      <c r="H52" s="188"/>
      <c r="I52" s="189">
        <f>ROUND(E52*H52,2)</f>
        <v>0</v>
      </c>
      <c r="J52" s="188"/>
      <c r="K52" s="189">
        <f>ROUND(E52*J52,2)</f>
        <v>0</v>
      </c>
      <c r="L52" s="189">
        <v>21</v>
      </c>
      <c r="M52" s="189">
        <f>G52*(1+L52/100)</f>
        <v>0</v>
      </c>
      <c r="N52" s="189">
        <v>9.0000000000000006E-5</v>
      </c>
      <c r="O52" s="189">
        <f>ROUND(E52*N52,2)</f>
        <v>0.01</v>
      </c>
      <c r="P52" s="189">
        <v>0</v>
      </c>
      <c r="Q52" s="189">
        <f>ROUND(E52*P52,2)</f>
        <v>0</v>
      </c>
      <c r="R52" s="189"/>
      <c r="S52" s="189" t="s">
        <v>215</v>
      </c>
      <c r="T52" s="189" t="s">
        <v>215</v>
      </c>
      <c r="U52" s="189">
        <v>0.11600000000000001</v>
      </c>
      <c r="V52" s="189">
        <f>ROUND(E52*U52,2)</f>
        <v>10.07</v>
      </c>
      <c r="W52" s="189"/>
      <c r="X52" s="190" t="s">
        <v>250</v>
      </c>
      <c r="Y52" s="152"/>
      <c r="Z52" s="152"/>
      <c r="AA52" s="152"/>
      <c r="AB52" s="152"/>
      <c r="AC52" s="152"/>
      <c r="AD52" s="152"/>
      <c r="AE52" s="152"/>
      <c r="AF52" s="152"/>
      <c r="AG52" s="152" t="s">
        <v>251</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84">
        <v>40</v>
      </c>
      <c r="B53" s="185" t="s">
        <v>560</v>
      </c>
      <c r="C53" s="194" t="s">
        <v>561</v>
      </c>
      <c r="D53" s="186" t="s">
        <v>254</v>
      </c>
      <c r="E53" s="187">
        <v>17.12</v>
      </c>
      <c r="F53" s="188"/>
      <c r="G53" s="189">
        <f>ROUND(E53*F53,2)</f>
        <v>0</v>
      </c>
      <c r="H53" s="188"/>
      <c r="I53" s="189">
        <f>ROUND(E53*H53,2)</f>
        <v>0</v>
      </c>
      <c r="J53" s="188"/>
      <c r="K53" s="189">
        <f>ROUND(E53*J53,2)</f>
        <v>0</v>
      </c>
      <c r="L53" s="189">
        <v>21</v>
      </c>
      <c r="M53" s="189">
        <f>G53*(1+L53/100)</f>
        <v>0</v>
      </c>
      <c r="N53" s="189">
        <v>2.2000000000000001E-4</v>
      </c>
      <c r="O53" s="189">
        <f>ROUND(E53*N53,2)</f>
        <v>0</v>
      </c>
      <c r="P53" s="189">
        <v>0</v>
      </c>
      <c r="Q53" s="189">
        <f>ROUND(E53*P53,2)</f>
        <v>0</v>
      </c>
      <c r="R53" s="189"/>
      <c r="S53" s="189" t="s">
        <v>215</v>
      </c>
      <c r="T53" s="189" t="s">
        <v>215</v>
      </c>
      <c r="U53" s="189">
        <v>0.48899999999999999</v>
      </c>
      <c r="V53" s="189">
        <f>ROUND(E53*U53,2)</f>
        <v>8.3699999999999992</v>
      </c>
      <c r="W53" s="189"/>
      <c r="X53" s="190" t="s">
        <v>250</v>
      </c>
      <c r="Y53" s="152"/>
      <c r="Z53" s="152"/>
      <c r="AA53" s="152"/>
      <c r="AB53" s="152"/>
      <c r="AC53" s="152"/>
      <c r="AD53" s="152"/>
      <c r="AE53" s="152"/>
      <c r="AF53" s="152"/>
      <c r="AG53" s="152" t="s">
        <v>251</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84">
        <v>41</v>
      </c>
      <c r="B54" s="185" t="s">
        <v>476</v>
      </c>
      <c r="C54" s="194" t="s">
        <v>477</v>
      </c>
      <c r="D54" s="186" t="s">
        <v>254</v>
      </c>
      <c r="E54" s="187">
        <v>17.12</v>
      </c>
      <c r="F54" s="188"/>
      <c r="G54" s="189">
        <f>ROUND(E54*F54,2)</f>
        <v>0</v>
      </c>
      <c r="H54" s="188"/>
      <c r="I54" s="189">
        <f>ROUND(E54*H54,2)</f>
        <v>0</v>
      </c>
      <c r="J54" s="188"/>
      <c r="K54" s="189">
        <f>ROUND(E54*J54,2)</f>
        <v>0</v>
      </c>
      <c r="L54" s="189">
        <v>21</v>
      </c>
      <c r="M54" s="189">
        <f>G54*(1+L54/100)</f>
        <v>0</v>
      </c>
      <c r="N54" s="189">
        <v>6.9999999999999994E-5</v>
      </c>
      <c r="O54" s="189">
        <f>ROUND(E54*N54,2)</f>
        <v>0</v>
      </c>
      <c r="P54" s="189">
        <v>0</v>
      </c>
      <c r="Q54" s="189">
        <f>ROUND(E54*P54,2)</f>
        <v>0</v>
      </c>
      <c r="R54" s="189"/>
      <c r="S54" s="189" t="s">
        <v>215</v>
      </c>
      <c r="T54" s="189" t="s">
        <v>215</v>
      </c>
      <c r="U54" s="189">
        <v>0.14399999999999999</v>
      </c>
      <c r="V54" s="189">
        <f>ROUND(E54*U54,2)</f>
        <v>2.4700000000000002</v>
      </c>
      <c r="W54" s="189"/>
      <c r="X54" s="190" t="s">
        <v>250</v>
      </c>
      <c r="Y54" s="152"/>
      <c r="Z54" s="152"/>
      <c r="AA54" s="152"/>
      <c r="AB54" s="152"/>
      <c r="AC54" s="152"/>
      <c r="AD54" s="152"/>
      <c r="AE54" s="152"/>
      <c r="AF54" s="152"/>
      <c r="AG54" s="152" t="s">
        <v>251</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x14ac:dyDescent="0.2">
      <c r="A55" s="167" t="s">
        <v>210</v>
      </c>
      <c r="B55" s="168" t="s">
        <v>182</v>
      </c>
      <c r="C55" s="193" t="s">
        <v>29</v>
      </c>
      <c r="D55" s="169"/>
      <c r="E55" s="170"/>
      <c r="F55" s="171"/>
      <c r="G55" s="171">
        <f>SUMIF(AG56:AG59,"&lt;&gt;NOR",G56:G59)</f>
        <v>0</v>
      </c>
      <c r="H55" s="171"/>
      <c r="I55" s="171">
        <f>SUM(I56:I59)</f>
        <v>0</v>
      </c>
      <c r="J55" s="171"/>
      <c r="K55" s="171">
        <f>SUM(K56:K59)</f>
        <v>0</v>
      </c>
      <c r="L55" s="171"/>
      <c r="M55" s="171">
        <f>SUM(M56:M59)</f>
        <v>0</v>
      </c>
      <c r="N55" s="171"/>
      <c r="O55" s="171">
        <f>SUM(O56:O59)</f>
        <v>0</v>
      </c>
      <c r="P55" s="171"/>
      <c r="Q55" s="171">
        <f>SUM(Q56:Q59)</f>
        <v>0</v>
      </c>
      <c r="R55" s="171"/>
      <c r="S55" s="171"/>
      <c r="T55" s="171"/>
      <c r="U55" s="171"/>
      <c r="V55" s="171">
        <f>SUM(V56:V59)</f>
        <v>0</v>
      </c>
      <c r="W55" s="171"/>
      <c r="X55" s="172"/>
      <c r="AG55" t="s">
        <v>211</v>
      </c>
    </row>
    <row r="56" spans="1:60" outlineLevel="1" x14ac:dyDescent="0.2">
      <c r="A56" s="177">
        <v>42</v>
      </c>
      <c r="B56" s="178" t="s">
        <v>562</v>
      </c>
      <c r="C56" s="195" t="s">
        <v>563</v>
      </c>
      <c r="D56" s="179" t="s">
        <v>214</v>
      </c>
      <c r="E56" s="180">
        <v>1</v>
      </c>
      <c r="F56" s="181"/>
      <c r="G56" s="182">
        <f>ROUND(E56*F56,2)</f>
        <v>0</v>
      </c>
      <c r="H56" s="181"/>
      <c r="I56" s="182">
        <f>ROUND(E56*H56,2)</f>
        <v>0</v>
      </c>
      <c r="J56" s="181"/>
      <c r="K56" s="182">
        <f>ROUND(E56*J56,2)</f>
        <v>0</v>
      </c>
      <c r="L56" s="182">
        <v>21</v>
      </c>
      <c r="M56" s="182">
        <f>G56*(1+L56/100)</f>
        <v>0</v>
      </c>
      <c r="N56" s="182">
        <v>0</v>
      </c>
      <c r="O56" s="182">
        <f>ROUND(E56*N56,2)</f>
        <v>0</v>
      </c>
      <c r="P56" s="182">
        <v>0</v>
      </c>
      <c r="Q56" s="182">
        <f>ROUND(E56*P56,2)</f>
        <v>0</v>
      </c>
      <c r="R56" s="182"/>
      <c r="S56" s="182" t="s">
        <v>303</v>
      </c>
      <c r="T56" s="182" t="s">
        <v>216</v>
      </c>
      <c r="U56" s="182">
        <v>0</v>
      </c>
      <c r="V56" s="182">
        <f>ROUND(E56*U56,2)</f>
        <v>0</v>
      </c>
      <c r="W56" s="182"/>
      <c r="X56" s="183" t="s">
        <v>217</v>
      </c>
      <c r="Y56" s="152"/>
      <c r="Z56" s="152"/>
      <c r="AA56" s="152"/>
      <c r="AB56" s="152"/>
      <c r="AC56" s="152"/>
      <c r="AD56" s="152"/>
      <c r="AE56" s="152"/>
      <c r="AF56" s="152"/>
      <c r="AG56" s="152" t="s">
        <v>564</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59"/>
      <c r="B57" s="160"/>
      <c r="C57" s="253" t="s">
        <v>573</v>
      </c>
      <c r="D57" s="254"/>
      <c r="E57" s="254"/>
      <c r="F57" s="254"/>
      <c r="G57" s="254"/>
      <c r="H57" s="162"/>
      <c r="I57" s="162"/>
      <c r="J57" s="162"/>
      <c r="K57" s="162"/>
      <c r="L57" s="162"/>
      <c r="M57" s="162"/>
      <c r="N57" s="162"/>
      <c r="O57" s="162"/>
      <c r="P57" s="162"/>
      <c r="Q57" s="162"/>
      <c r="R57" s="162"/>
      <c r="S57" s="162"/>
      <c r="T57" s="162"/>
      <c r="U57" s="162"/>
      <c r="V57" s="162"/>
      <c r="W57" s="162"/>
      <c r="X57" s="162"/>
      <c r="Y57" s="152"/>
      <c r="Z57" s="152"/>
      <c r="AA57" s="152"/>
      <c r="AB57" s="152"/>
      <c r="AC57" s="152"/>
      <c r="AD57" s="152"/>
      <c r="AE57" s="152"/>
      <c r="AF57" s="152"/>
      <c r="AG57" s="152" t="s">
        <v>223</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59"/>
      <c r="B58" s="160"/>
      <c r="C58" s="276" t="s">
        <v>574</v>
      </c>
      <c r="D58" s="277"/>
      <c r="E58" s="277"/>
      <c r="F58" s="277"/>
      <c r="G58" s="277"/>
      <c r="H58" s="162"/>
      <c r="I58" s="162"/>
      <c r="J58" s="162"/>
      <c r="K58" s="162"/>
      <c r="L58" s="162"/>
      <c r="M58" s="162"/>
      <c r="N58" s="162"/>
      <c r="O58" s="162"/>
      <c r="P58" s="162"/>
      <c r="Q58" s="162"/>
      <c r="R58" s="162"/>
      <c r="S58" s="162"/>
      <c r="T58" s="162"/>
      <c r="U58" s="162"/>
      <c r="V58" s="162"/>
      <c r="W58" s="162"/>
      <c r="X58" s="162"/>
      <c r="Y58" s="152"/>
      <c r="Z58" s="152"/>
      <c r="AA58" s="152"/>
      <c r="AB58" s="152"/>
      <c r="AC58" s="152"/>
      <c r="AD58" s="152"/>
      <c r="AE58" s="152"/>
      <c r="AF58" s="152"/>
      <c r="AG58" s="152" t="s">
        <v>223</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59"/>
      <c r="B59" s="160"/>
      <c r="C59" s="276" t="s">
        <v>565</v>
      </c>
      <c r="D59" s="277"/>
      <c r="E59" s="277"/>
      <c r="F59" s="277"/>
      <c r="G59" s="277"/>
      <c r="H59" s="162"/>
      <c r="I59" s="162"/>
      <c r="J59" s="162"/>
      <c r="K59" s="162"/>
      <c r="L59" s="162"/>
      <c r="M59" s="162"/>
      <c r="N59" s="162"/>
      <c r="O59" s="162"/>
      <c r="P59" s="162"/>
      <c r="Q59" s="162"/>
      <c r="R59" s="162"/>
      <c r="S59" s="162"/>
      <c r="T59" s="162"/>
      <c r="U59" s="162"/>
      <c r="V59" s="162"/>
      <c r="W59" s="162"/>
      <c r="X59" s="162"/>
      <c r="Y59" s="152"/>
      <c r="Z59" s="152"/>
      <c r="AA59" s="152"/>
      <c r="AB59" s="152"/>
      <c r="AC59" s="152"/>
      <c r="AD59" s="152"/>
      <c r="AE59" s="152"/>
      <c r="AF59" s="152"/>
      <c r="AG59" s="152" t="s">
        <v>223</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x14ac:dyDescent="0.2">
      <c r="A60" s="167" t="s">
        <v>210</v>
      </c>
      <c r="B60" s="168" t="s">
        <v>183</v>
      </c>
      <c r="C60" s="193" t="s">
        <v>30</v>
      </c>
      <c r="D60" s="169"/>
      <c r="E60" s="170"/>
      <c r="F60" s="171"/>
      <c r="G60" s="171">
        <f>SUMIF(AG61:AG62,"&lt;&gt;NOR",G61:G62)</f>
        <v>0</v>
      </c>
      <c r="H60" s="171"/>
      <c r="I60" s="171">
        <f>SUM(I61:I62)</f>
        <v>0</v>
      </c>
      <c r="J60" s="171"/>
      <c r="K60" s="171">
        <f>SUM(K61:K62)</f>
        <v>0</v>
      </c>
      <c r="L60" s="171"/>
      <c r="M60" s="171">
        <f>SUM(M61:M62)</f>
        <v>0</v>
      </c>
      <c r="N60" s="171"/>
      <c r="O60" s="171">
        <f>SUM(O61:O62)</f>
        <v>0</v>
      </c>
      <c r="P60" s="171"/>
      <c r="Q60" s="171">
        <f>SUM(Q61:Q62)</f>
        <v>0</v>
      </c>
      <c r="R60" s="171"/>
      <c r="S60" s="171"/>
      <c r="T60" s="171"/>
      <c r="U60" s="171"/>
      <c r="V60" s="171">
        <f>SUM(V61:V62)</f>
        <v>0</v>
      </c>
      <c r="W60" s="171"/>
      <c r="X60" s="172"/>
      <c r="AG60" t="s">
        <v>211</v>
      </c>
    </row>
    <row r="61" spans="1:60" outlineLevel="1" x14ac:dyDescent="0.2">
      <c r="A61" s="177">
        <v>43</v>
      </c>
      <c r="B61" s="178" t="s">
        <v>566</v>
      </c>
      <c r="C61" s="195" t="s">
        <v>567</v>
      </c>
      <c r="D61" s="179" t="s">
        <v>214</v>
      </c>
      <c r="E61" s="180">
        <v>1</v>
      </c>
      <c r="F61" s="181"/>
      <c r="G61" s="182">
        <f>ROUND(E61*F61,2)</f>
        <v>0</v>
      </c>
      <c r="H61" s="181"/>
      <c r="I61" s="182">
        <f>ROUND(E61*H61,2)</f>
        <v>0</v>
      </c>
      <c r="J61" s="181"/>
      <c r="K61" s="182">
        <f>ROUND(E61*J61,2)</f>
        <v>0</v>
      </c>
      <c r="L61" s="182">
        <v>21</v>
      </c>
      <c r="M61" s="182">
        <f>G61*(1+L61/100)</f>
        <v>0</v>
      </c>
      <c r="N61" s="182">
        <v>0</v>
      </c>
      <c r="O61" s="182">
        <f>ROUND(E61*N61,2)</f>
        <v>0</v>
      </c>
      <c r="P61" s="182">
        <v>0</v>
      </c>
      <c r="Q61" s="182">
        <f>ROUND(E61*P61,2)</f>
        <v>0</v>
      </c>
      <c r="R61" s="182"/>
      <c r="S61" s="182" t="s">
        <v>215</v>
      </c>
      <c r="T61" s="182" t="s">
        <v>216</v>
      </c>
      <c r="U61" s="182">
        <v>0</v>
      </c>
      <c r="V61" s="182">
        <f>ROUND(E61*U61,2)</f>
        <v>0</v>
      </c>
      <c r="W61" s="182"/>
      <c r="X61" s="183" t="s">
        <v>217</v>
      </c>
      <c r="Y61" s="152"/>
      <c r="Z61" s="152"/>
      <c r="AA61" s="152"/>
      <c r="AB61" s="152"/>
      <c r="AC61" s="152"/>
      <c r="AD61" s="152"/>
      <c r="AE61" s="152"/>
      <c r="AF61" s="152"/>
      <c r="AG61" s="152" t="s">
        <v>218</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ht="22.5" outlineLevel="1" x14ac:dyDescent="0.2">
      <c r="A62" s="159"/>
      <c r="B62" s="160"/>
      <c r="C62" s="253" t="s">
        <v>568</v>
      </c>
      <c r="D62" s="254"/>
      <c r="E62" s="254"/>
      <c r="F62" s="254"/>
      <c r="G62" s="254"/>
      <c r="H62" s="162"/>
      <c r="I62" s="162"/>
      <c r="J62" s="162"/>
      <c r="K62" s="162"/>
      <c r="L62" s="162"/>
      <c r="M62" s="162"/>
      <c r="N62" s="162"/>
      <c r="O62" s="162"/>
      <c r="P62" s="162"/>
      <c r="Q62" s="162"/>
      <c r="R62" s="162"/>
      <c r="S62" s="162"/>
      <c r="T62" s="162"/>
      <c r="U62" s="162"/>
      <c r="V62" s="162"/>
      <c r="W62" s="162"/>
      <c r="X62" s="162"/>
      <c r="Y62" s="152"/>
      <c r="Z62" s="152"/>
      <c r="AA62" s="152"/>
      <c r="AB62" s="152"/>
      <c r="AC62" s="152"/>
      <c r="AD62" s="152"/>
      <c r="AE62" s="152"/>
      <c r="AF62" s="152"/>
      <c r="AG62" s="152" t="s">
        <v>223</v>
      </c>
      <c r="AH62" s="152"/>
      <c r="AI62" s="152"/>
      <c r="AJ62" s="152"/>
      <c r="AK62" s="152"/>
      <c r="AL62" s="152"/>
      <c r="AM62" s="152"/>
      <c r="AN62" s="152"/>
      <c r="AO62" s="152"/>
      <c r="AP62" s="152"/>
      <c r="AQ62" s="152"/>
      <c r="AR62" s="152"/>
      <c r="AS62" s="152"/>
      <c r="AT62" s="152"/>
      <c r="AU62" s="152"/>
      <c r="AV62" s="152"/>
      <c r="AW62" s="152"/>
      <c r="AX62" s="152"/>
      <c r="AY62" s="152"/>
      <c r="AZ62" s="152"/>
      <c r="BA62" s="191" t="str">
        <f>C62</f>
        <v>Náklady zhotovitele, související s prováděním zkoušek a revizí předepsaných technickými normami nebo objednatelem a které jsou pro provedení díla nezbytné.</v>
      </c>
      <c r="BB62" s="152"/>
      <c r="BC62" s="152"/>
      <c r="BD62" s="152"/>
      <c r="BE62" s="152"/>
      <c r="BF62" s="152"/>
      <c r="BG62" s="152"/>
      <c r="BH62" s="152"/>
    </row>
    <row r="63" spans="1:60" x14ac:dyDescent="0.2">
      <c r="A63" s="5"/>
      <c r="B63" s="6"/>
      <c r="C63" s="196"/>
      <c r="D63" s="8"/>
      <c r="E63" s="5"/>
      <c r="F63" s="5"/>
      <c r="G63" s="5"/>
      <c r="H63" s="5"/>
      <c r="I63" s="5"/>
      <c r="J63" s="5"/>
      <c r="K63" s="5"/>
      <c r="L63" s="5"/>
      <c r="M63" s="5"/>
      <c r="N63" s="5"/>
      <c r="O63" s="5"/>
      <c r="P63" s="5"/>
      <c r="Q63" s="5"/>
      <c r="R63" s="5"/>
      <c r="S63" s="5"/>
      <c r="T63" s="5"/>
      <c r="U63" s="5"/>
      <c r="V63" s="5"/>
      <c r="W63" s="5"/>
      <c r="X63" s="5"/>
      <c r="AE63">
        <v>15</v>
      </c>
      <c r="AF63">
        <v>21</v>
      </c>
    </row>
    <row r="64" spans="1:60" x14ac:dyDescent="0.2">
      <c r="A64" s="155"/>
      <c r="B64" s="156" t="s">
        <v>31</v>
      </c>
      <c r="C64" s="197"/>
      <c r="D64" s="157"/>
      <c r="E64" s="158"/>
      <c r="F64" s="158"/>
      <c r="G64" s="192">
        <f>G8+G20+G31+G49+G55+G60</f>
        <v>0</v>
      </c>
      <c r="H64" s="5"/>
      <c r="I64" s="5"/>
      <c r="J64" s="5"/>
      <c r="K64" s="5"/>
      <c r="L64" s="5"/>
      <c r="M64" s="5"/>
      <c r="N64" s="5"/>
      <c r="O64" s="5"/>
      <c r="P64" s="5"/>
      <c r="Q64" s="5"/>
      <c r="R64" s="5"/>
      <c r="S64" s="5"/>
      <c r="T64" s="5"/>
      <c r="U64" s="5"/>
      <c r="V64" s="5"/>
      <c r="W64" s="5"/>
      <c r="X64" s="5"/>
      <c r="AE64">
        <f>SUMIF(L7:L62,AE63,G7:G62)</f>
        <v>0</v>
      </c>
      <c r="AF64">
        <f>SUMIF(L7:L62,AF63,G7:G62)</f>
        <v>0</v>
      </c>
      <c r="AG64" t="s">
        <v>243</v>
      </c>
    </row>
    <row r="65" spans="1:33" x14ac:dyDescent="0.2">
      <c r="A65" s="278" t="s">
        <v>482</v>
      </c>
      <c r="B65" s="278"/>
      <c r="C65" s="196"/>
      <c r="D65" s="8"/>
      <c r="E65" s="5"/>
      <c r="F65" s="5"/>
      <c r="G65" s="5"/>
      <c r="H65" s="5"/>
      <c r="I65" s="5"/>
      <c r="J65" s="5"/>
      <c r="K65" s="5"/>
      <c r="L65" s="5"/>
      <c r="M65" s="5"/>
      <c r="N65" s="5"/>
      <c r="O65" s="5"/>
      <c r="P65" s="5"/>
      <c r="Q65" s="5"/>
      <c r="R65" s="5"/>
      <c r="S65" s="5"/>
      <c r="T65" s="5"/>
      <c r="U65" s="5"/>
      <c r="V65" s="5"/>
      <c r="W65" s="5"/>
      <c r="X65" s="5"/>
    </row>
    <row r="66" spans="1:33" ht="25.5" x14ac:dyDescent="0.2">
      <c r="A66" s="5"/>
      <c r="B66" s="6" t="s">
        <v>569</v>
      </c>
      <c r="C66" s="196" t="s">
        <v>570</v>
      </c>
      <c r="D66" s="8"/>
      <c r="E66" s="5"/>
      <c r="F66" s="5"/>
      <c r="G66" s="5"/>
      <c r="H66" s="5"/>
      <c r="I66" s="5"/>
      <c r="J66" s="5"/>
      <c r="K66" s="5"/>
      <c r="L66" s="5"/>
      <c r="M66" s="5"/>
      <c r="N66" s="5"/>
      <c r="O66" s="5"/>
      <c r="P66" s="5"/>
      <c r="Q66" s="5"/>
      <c r="R66" s="5"/>
      <c r="S66" s="5"/>
      <c r="T66" s="5"/>
      <c r="U66" s="5"/>
      <c r="V66" s="5"/>
      <c r="W66" s="5"/>
      <c r="X66" s="5"/>
      <c r="AG66" t="s">
        <v>485</v>
      </c>
    </row>
    <row r="67" spans="1:33" x14ac:dyDescent="0.2">
      <c r="A67" s="5"/>
      <c r="B67" s="6" t="s">
        <v>571</v>
      </c>
      <c r="C67" s="196" t="s">
        <v>487</v>
      </c>
      <c r="D67" s="8"/>
      <c r="E67" s="5"/>
      <c r="F67" s="5"/>
      <c r="G67" s="5"/>
      <c r="H67" s="5"/>
      <c r="I67" s="5"/>
      <c r="J67" s="5"/>
      <c r="K67" s="5"/>
      <c r="L67" s="5"/>
      <c r="M67" s="5"/>
      <c r="N67" s="5"/>
      <c r="O67" s="5"/>
      <c r="P67" s="5"/>
      <c r="Q67" s="5"/>
      <c r="R67" s="5"/>
      <c r="S67" s="5"/>
      <c r="T67" s="5"/>
      <c r="U67" s="5"/>
      <c r="V67" s="5"/>
      <c r="W67" s="5"/>
      <c r="X67" s="5"/>
      <c r="AG67" t="s">
        <v>488</v>
      </c>
    </row>
    <row r="68" spans="1:33" ht="25.5" x14ac:dyDescent="0.2">
      <c r="A68" s="5"/>
      <c r="B68" s="6"/>
      <c r="C68" s="196" t="s">
        <v>572</v>
      </c>
      <c r="D68" s="8"/>
      <c r="E68" s="5"/>
      <c r="F68" s="5"/>
      <c r="G68" s="5"/>
      <c r="H68" s="5"/>
      <c r="I68" s="5"/>
      <c r="J68" s="5"/>
      <c r="K68" s="5"/>
      <c r="L68" s="5"/>
      <c r="M68" s="5"/>
      <c r="N68" s="5"/>
      <c r="O68" s="5"/>
      <c r="P68" s="5"/>
      <c r="Q68" s="5"/>
      <c r="R68" s="5"/>
      <c r="S68" s="5"/>
      <c r="T68" s="5"/>
      <c r="U68" s="5"/>
      <c r="V68" s="5"/>
      <c r="W68" s="5"/>
      <c r="X68" s="5"/>
      <c r="AG68" t="s">
        <v>490</v>
      </c>
    </row>
    <row r="69" spans="1:33" x14ac:dyDescent="0.2">
      <c r="A69" s="5"/>
      <c r="B69" s="6"/>
      <c r="C69" s="196"/>
      <c r="D69" s="8"/>
      <c r="E69" s="5"/>
      <c r="F69" s="5"/>
      <c r="G69" s="5"/>
      <c r="H69" s="5"/>
      <c r="I69" s="5"/>
      <c r="J69" s="5"/>
      <c r="K69" s="5"/>
      <c r="L69" s="5"/>
      <c r="M69" s="5"/>
      <c r="N69" s="5"/>
      <c r="O69" s="5"/>
      <c r="P69" s="5"/>
      <c r="Q69" s="5"/>
      <c r="R69" s="5"/>
      <c r="S69" s="5"/>
      <c r="T69" s="5"/>
      <c r="U69" s="5"/>
      <c r="V69" s="5"/>
      <c r="W69" s="5"/>
      <c r="X69" s="5"/>
    </row>
    <row r="70" spans="1:33" x14ac:dyDescent="0.2">
      <c r="A70" s="5"/>
      <c r="B70" s="6"/>
      <c r="C70" s="196"/>
      <c r="D70" s="8"/>
      <c r="E70" s="5"/>
      <c r="F70" s="5"/>
      <c r="G70" s="5"/>
      <c r="H70" s="5"/>
      <c r="I70" s="5"/>
      <c r="J70" s="5"/>
      <c r="K70" s="5"/>
      <c r="L70" s="5"/>
      <c r="M70" s="5"/>
      <c r="N70" s="5"/>
      <c r="O70" s="5"/>
      <c r="P70" s="5"/>
      <c r="Q70" s="5"/>
      <c r="R70" s="5"/>
      <c r="S70" s="5"/>
      <c r="T70" s="5"/>
      <c r="U70" s="5"/>
      <c r="V70" s="5"/>
      <c r="W70" s="5"/>
      <c r="X70" s="5"/>
    </row>
    <row r="71" spans="1:33" x14ac:dyDescent="0.2">
      <c r="A71" s="5"/>
      <c r="B71" s="6"/>
      <c r="C71" s="196"/>
      <c r="D71" s="8"/>
      <c r="E71" s="5"/>
      <c r="F71" s="5"/>
      <c r="G71" s="5"/>
      <c r="H71" s="5"/>
      <c r="I71" s="5"/>
      <c r="J71" s="5"/>
      <c r="K71" s="5"/>
      <c r="L71" s="5"/>
      <c r="M71" s="5"/>
      <c r="N71" s="5"/>
      <c r="O71" s="5"/>
      <c r="P71" s="5"/>
      <c r="Q71" s="5"/>
      <c r="R71" s="5"/>
      <c r="S71" s="5"/>
      <c r="T71" s="5"/>
      <c r="U71" s="5"/>
      <c r="V71" s="5"/>
      <c r="W71" s="5"/>
      <c r="X71" s="5"/>
    </row>
    <row r="72" spans="1:33" x14ac:dyDescent="0.2">
      <c r="A72" s="262" t="s">
        <v>244</v>
      </c>
      <c r="B72" s="262"/>
      <c r="C72" s="263"/>
      <c r="D72" s="8"/>
      <c r="E72" s="5"/>
      <c r="F72" s="5"/>
      <c r="G72" s="5"/>
      <c r="H72" s="5"/>
      <c r="I72" s="5"/>
      <c r="J72" s="5"/>
      <c r="K72" s="5"/>
      <c r="L72" s="5"/>
      <c r="M72" s="5"/>
      <c r="N72" s="5"/>
      <c r="O72" s="5"/>
      <c r="P72" s="5"/>
      <c r="Q72" s="5"/>
      <c r="R72" s="5"/>
      <c r="S72" s="5"/>
      <c r="T72" s="5"/>
      <c r="U72" s="5"/>
      <c r="V72" s="5"/>
      <c r="W72" s="5"/>
      <c r="X72" s="5"/>
    </row>
    <row r="73" spans="1:33" x14ac:dyDescent="0.2">
      <c r="A73" s="264"/>
      <c r="B73" s="265"/>
      <c r="C73" s="266"/>
      <c r="D73" s="265"/>
      <c r="E73" s="265"/>
      <c r="F73" s="265"/>
      <c r="G73" s="267"/>
      <c r="H73" s="5"/>
      <c r="I73" s="5"/>
      <c r="J73" s="5"/>
      <c r="K73" s="5"/>
      <c r="L73" s="5"/>
      <c r="M73" s="5"/>
      <c r="N73" s="5"/>
      <c r="O73" s="5"/>
      <c r="P73" s="5"/>
      <c r="Q73" s="5"/>
      <c r="R73" s="5"/>
      <c r="S73" s="5"/>
      <c r="T73" s="5"/>
      <c r="U73" s="5"/>
      <c r="V73" s="5"/>
      <c r="W73" s="5"/>
      <c r="X73" s="5"/>
      <c r="AG73" t="s">
        <v>245</v>
      </c>
    </row>
    <row r="74" spans="1:33" x14ac:dyDescent="0.2">
      <c r="A74" s="268"/>
      <c r="B74" s="269"/>
      <c r="C74" s="270"/>
      <c r="D74" s="269"/>
      <c r="E74" s="269"/>
      <c r="F74" s="269"/>
      <c r="G74" s="271"/>
      <c r="H74" s="5"/>
      <c r="I74" s="5"/>
      <c r="J74" s="5"/>
      <c r="K74" s="5"/>
      <c r="L74" s="5"/>
      <c r="M74" s="5"/>
      <c r="N74" s="5"/>
      <c r="O74" s="5"/>
      <c r="P74" s="5"/>
      <c r="Q74" s="5"/>
      <c r="R74" s="5"/>
      <c r="S74" s="5"/>
      <c r="T74" s="5"/>
      <c r="U74" s="5"/>
      <c r="V74" s="5"/>
      <c r="W74" s="5"/>
      <c r="X74" s="5"/>
    </row>
    <row r="75" spans="1:33" x14ac:dyDescent="0.2">
      <c r="A75" s="268"/>
      <c r="B75" s="269"/>
      <c r="C75" s="270"/>
      <c r="D75" s="269"/>
      <c r="E75" s="269"/>
      <c r="F75" s="269"/>
      <c r="G75" s="271"/>
      <c r="H75" s="5"/>
      <c r="I75" s="5"/>
      <c r="J75" s="5"/>
      <c r="K75" s="5"/>
      <c r="L75" s="5"/>
      <c r="M75" s="5"/>
      <c r="N75" s="5"/>
      <c r="O75" s="5"/>
      <c r="P75" s="5"/>
      <c r="Q75" s="5"/>
      <c r="R75" s="5"/>
      <c r="S75" s="5"/>
      <c r="T75" s="5"/>
      <c r="U75" s="5"/>
      <c r="V75" s="5"/>
      <c r="W75" s="5"/>
      <c r="X75" s="5"/>
    </row>
    <row r="76" spans="1:33" x14ac:dyDescent="0.2">
      <c r="A76" s="268"/>
      <c r="B76" s="269"/>
      <c r="C76" s="270"/>
      <c r="D76" s="269"/>
      <c r="E76" s="269"/>
      <c r="F76" s="269"/>
      <c r="G76" s="271"/>
      <c r="H76" s="5"/>
      <c r="I76" s="5"/>
      <c r="J76" s="5"/>
      <c r="K76" s="5"/>
      <c r="L76" s="5"/>
      <c r="M76" s="5"/>
      <c r="N76" s="5"/>
      <c r="O76" s="5"/>
      <c r="P76" s="5"/>
      <c r="Q76" s="5"/>
      <c r="R76" s="5"/>
      <c r="S76" s="5"/>
      <c r="T76" s="5"/>
      <c r="U76" s="5"/>
      <c r="V76" s="5"/>
      <c r="W76" s="5"/>
      <c r="X76" s="5"/>
    </row>
    <row r="77" spans="1:33" x14ac:dyDescent="0.2">
      <c r="A77" s="272"/>
      <c r="B77" s="273"/>
      <c r="C77" s="274"/>
      <c r="D77" s="273"/>
      <c r="E77" s="273"/>
      <c r="F77" s="273"/>
      <c r="G77" s="275"/>
      <c r="H77" s="5"/>
      <c r="I77" s="5"/>
      <c r="J77" s="5"/>
      <c r="K77" s="5"/>
      <c r="L77" s="5"/>
      <c r="M77" s="5"/>
      <c r="N77" s="5"/>
      <c r="O77" s="5"/>
      <c r="P77" s="5"/>
      <c r="Q77" s="5"/>
      <c r="R77" s="5"/>
      <c r="S77" s="5"/>
      <c r="T77" s="5"/>
      <c r="U77" s="5"/>
      <c r="V77" s="5"/>
      <c r="W77" s="5"/>
      <c r="X77" s="5"/>
    </row>
    <row r="78" spans="1:33" x14ac:dyDescent="0.2">
      <c r="A78" s="5"/>
      <c r="B78" s="6"/>
      <c r="C78" s="196"/>
      <c r="D78" s="8"/>
      <c r="E78" s="5"/>
      <c r="F78" s="5"/>
      <c r="G78" s="5"/>
      <c r="H78" s="5"/>
      <c r="I78" s="5"/>
      <c r="J78" s="5"/>
      <c r="K78" s="5"/>
      <c r="L78" s="5"/>
      <c r="M78" s="5"/>
      <c r="N78" s="5"/>
      <c r="O78" s="5"/>
      <c r="P78" s="5"/>
      <c r="Q78" s="5"/>
      <c r="R78" s="5"/>
      <c r="S78" s="5"/>
      <c r="T78" s="5"/>
      <c r="U78" s="5"/>
      <c r="V78" s="5"/>
      <c r="W78" s="5"/>
      <c r="X78" s="5"/>
    </row>
    <row r="79" spans="1:33" x14ac:dyDescent="0.2">
      <c r="C79" s="198"/>
      <c r="D79" s="143"/>
      <c r="AG79" t="s">
        <v>246</v>
      </c>
    </row>
    <row r="80" spans="1:33"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password="C71F" sheet="1"/>
  <mergeCells count="13">
    <mergeCell ref="A1:G1"/>
    <mergeCell ref="C2:G2"/>
    <mergeCell ref="C3:G3"/>
    <mergeCell ref="C4:G4"/>
    <mergeCell ref="A65:B65"/>
    <mergeCell ref="A73:G77"/>
    <mergeCell ref="C42:G42"/>
    <mergeCell ref="C44:G44"/>
    <mergeCell ref="C57:G57"/>
    <mergeCell ref="C58:G58"/>
    <mergeCell ref="C59:G59"/>
    <mergeCell ref="C62:G62"/>
    <mergeCell ref="A72:C72"/>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90" customWidth="1"/>
    <col min="3" max="3" width="38.28515625" style="90"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3" width="0" hidden="1" customWidth="1"/>
    <col min="24" max="24" width="15.7109375" customWidth="1"/>
    <col min="29" max="29" width="0" hidden="1" customWidth="1"/>
    <col min="31" max="41" width="0" hidden="1" customWidth="1"/>
  </cols>
  <sheetData>
    <row r="1" spans="1:60" ht="15.75" customHeight="1" x14ac:dyDescent="0.25">
      <c r="A1" s="255" t="s">
        <v>7</v>
      </c>
      <c r="B1" s="255"/>
      <c r="C1" s="255"/>
      <c r="D1" s="255"/>
      <c r="E1" s="255"/>
      <c r="F1" s="255"/>
      <c r="G1" s="255"/>
      <c r="AG1" t="s">
        <v>184</v>
      </c>
    </row>
    <row r="2" spans="1:60" ht="24.95" customHeight="1" x14ac:dyDescent="0.2">
      <c r="A2" s="144" t="s">
        <v>8</v>
      </c>
      <c r="B2" s="72" t="s">
        <v>44</v>
      </c>
      <c r="C2" s="256" t="s">
        <v>45</v>
      </c>
      <c r="D2" s="257"/>
      <c r="E2" s="257"/>
      <c r="F2" s="257"/>
      <c r="G2" s="258"/>
      <c r="AG2" t="s">
        <v>185</v>
      </c>
    </row>
    <row r="3" spans="1:60" ht="24.95" customHeight="1" x14ac:dyDescent="0.2">
      <c r="A3" s="144" t="s">
        <v>9</v>
      </c>
      <c r="B3" s="72" t="s">
        <v>69</v>
      </c>
      <c r="C3" s="256" t="s">
        <v>70</v>
      </c>
      <c r="D3" s="257"/>
      <c r="E3" s="257"/>
      <c r="F3" s="257"/>
      <c r="G3" s="258"/>
      <c r="AC3" s="90" t="s">
        <v>185</v>
      </c>
      <c r="AG3" t="s">
        <v>187</v>
      </c>
    </row>
    <row r="4" spans="1:60" ht="24.95" customHeight="1" x14ac:dyDescent="0.2">
      <c r="A4" s="145" t="s">
        <v>10</v>
      </c>
      <c r="B4" s="146" t="s">
        <v>71</v>
      </c>
      <c r="C4" s="259" t="s">
        <v>62</v>
      </c>
      <c r="D4" s="260"/>
      <c r="E4" s="260"/>
      <c r="F4" s="260"/>
      <c r="G4" s="261"/>
      <c r="AG4" t="s">
        <v>188</v>
      </c>
    </row>
    <row r="5" spans="1:60" x14ac:dyDescent="0.2">
      <c r="D5" s="143"/>
    </row>
    <row r="6" spans="1:60" ht="38.25" x14ac:dyDescent="0.2">
      <c r="A6" s="148" t="s">
        <v>189</v>
      </c>
      <c r="B6" s="150" t="s">
        <v>190</v>
      </c>
      <c r="C6" s="150" t="s">
        <v>191</v>
      </c>
      <c r="D6" s="149" t="s">
        <v>192</v>
      </c>
      <c r="E6" s="148" t="s">
        <v>193</v>
      </c>
      <c r="F6" s="147" t="s">
        <v>194</v>
      </c>
      <c r="G6" s="148" t="s">
        <v>31</v>
      </c>
      <c r="H6" s="151" t="s">
        <v>32</v>
      </c>
      <c r="I6" s="151" t="s">
        <v>195</v>
      </c>
      <c r="J6" s="151" t="s">
        <v>33</v>
      </c>
      <c r="K6" s="151" t="s">
        <v>196</v>
      </c>
      <c r="L6" s="151" t="s">
        <v>197</v>
      </c>
      <c r="M6" s="151" t="s">
        <v>198</v>
      </c>
      <c r="N6" s="151" t="s">
        <v>199</v>
      </c>
      <c r="O6" s="151" t="s">
        <v>200</v>
      </c>
      <c r="P6" s="151" t="s">
        <v>201</v>
      </c>
      <c r="Q6" s="151" t="s">
        <v>202</v>
      </c>
      <c r="R6" s="151" t="s">
        <v>203</v>
      </c>
      <c r="S6" s="151" t="s">
        <v>204</v>
      </c>
      <c r="T6" s="151" t="s">
        <v>205</v>
      </c>
      <c r="U6" s="151" t="s">
        <v>206</v>
      </c>
      <c r="V6" s="151" t="s">
        <v>207</v>
      </c>
      <c r="W6" s="151" t="s">
        <v>208</v>
      </c>
      <c r="X6" s="151" t="s">
        <v>209</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c r="X7" s="154"/>
    </row>
    <row r="8" spans="1:60" x14ac:dyDescent="0.2">
      <c r="A8" s="167" t="s">
        <v>210</v>
      </c>
      <c r="B8" s="168" t="s">
        <v>146</v>
      </c>
      <c r="C8" s="193" t="s">
        <v>147</v>
      </c>
      <c r="D8" s="169"/>
      <c r="E8" s="170"/>
      <c r="F8" s="171"/>
      <c r="G8" s="171">
        <f>SUMIF(AG9:AG13,"&lt;&gt;NOR",G9:G13)</f>
        <v>0</v>
      </c>
      <c r="H8" s="171"/>
      <c r="I8" s="171">
        <f>SUM(I9:I13)</f>
        <v>0</v>
      </c>
      <c r="J8" s="171"/>
      <c r="K8" s="171">
        <f>SUM(K9:K13)</f>
        <v>0</v>
      </c>
      <c r="L8" s="171"/>
      <c r="M8" s="171">
        <f>SUM(M9:M13)</f>
        <v>0</v>
      </c>
      <c r="N8" s="171"/>
      <c r="O8" s="171">
        <f>SUM(O9:O13)</f>
        <v>0.35000000000000003</v>
      </c>
      <c r="P8" s="171"/>
      <c r="Q8" s="171">
        <f>SUM(Q9:Q13)</f>
        <v>0.33</v>
      </c>
      <c r="R8" s="171"/>
      <c r="S8" s="171"/>
      <c r="T8" s="171"/>
      <c r="U8" s="171"/>
      <c r="V8" s="171">
        <f>SUM(V9:V13)</f>
        <v>28.84</v>
      </c>
      <c r="W8" s="171"/>
      <c r="X8" s="172"/>
      <c r="AG8" t="s">
        <v>211</v>
      </c>
    </row>
    <row r="9" spans="1:60" ht="22.5" outlineLevel="1" x14ac:dyDescent="0.2">
      <c r="A9" s="184">
        <v>1</v>
      </c>
      <c r="B9" s="185" t="s">
        <v>575</v>
      </c>
      <c r="C9" s="194" t="s">
        <v>576</v>
      </c>
      <c r="D9" s="186" t="s">
        <v>288</v>
      </c>
      <c r="E9" s="187">
        <v>10</v>
      </c>
      <c r="F9" s="188"/>
      <c r="G9" s="189">
        <f>ROUND(E9*F9,2)</f>
        <v>0</v>
      </c>
      <c r="H9" s="188"/>
      <c r="I9" s="189">
        <f>ROUND(E9*H9,2)</f>
        <v>0</v>
      </c>
      <c r="J9" s="188"/>
      <c r="K9" s="189">
        <f>ROUND(E9*J9,2)</f>
        <v>0</v>
      </c>
      <c r="L9" s="189">
        <v>21</v>
      </c>
      <c r="M9" s="189">
        <f>G9*(1+L9/100)</f>
        <v>0</v>
      </c>
      <c r="N9" s="189">
        <v>1.5399999999999999E-3</v>
      </c>
      <c r="O9" s="189">
        <f>ROUND(E9*N9,2)</f>
        <v>0.02</v>
      </c>
      <c r="P9" s="189">
        <v>0</v>
      </c>
      <c r="Q9" s="189">
        <f>ROUND(E9*P9,2)</f>
        <v>0</v>
      </c>
      <c r="R9" s="189"/>
      <c r="S9" s="189" t="s">
        <v>215</v>
      </c>
      <c r="T9" s="189" t="s">
        <v>215</v>
      </c>
      <c r="U9" s="189">
        <v>0.152</v>
      </c>
      <c r="V9" s="189">
        <f>ROUND(E9*U9,2)</f>
        <v>1.52</v>
      </c>
      <c r="W9" s="189"/>
      <c r="X9" s="190" t="s">
        <v>250</v>
      </c>
      <c r="Y9" s="152"/>
      <c r="Z9" s="152"/>
      <c r="AA9" s="152"/>
      <c r="AB9" s="152"/>
      <c r="AC9" s="152"/>
      <c r="AD9" s="152"/>
      <c r="AE9" s="152"/>
      <c r="AF9" s="152"/>
      <c r="AG9" s="152" t="s">
        <v>251</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ht="22.5" outlineLevel="1" x14ac:dyDescent="0.2">
      <c r="A10" s="184">
        <v>2</v>
      </c>
      <c r="B10" s="185" t="s">
        <v>577</v>
      </c>
      <c r="C10" s="194" t="s">
        <v>578</v>
      </c>
      <c r="D10" s="186" t="s">
        <v>288</v>
      </c>
      <c r="E10" s="187">
        <v>30</v>
      </c>
      <c r="F10" s="188"/>
      <c r="G10" s="189">
        <f>ROUND(E10*F10,2)</f>
        <v>0</v>
      </c>
      <c r="H10" s="188"/>
      <c r="I10" s="189">
        <f>ROUND(E10*H10,2)</f>
        <v>0</v>
      </c>
      <c r="J10" s="188"/>
      <c r="K10" s="189">
        <f>ROUND(E10*J10,2)</f>
        <v>0</v>
      </c>
      <c r="L10" s="189">
        <v>21</v>
      </c>
      <c r="M10" s="189">
        <f>G10*(1+L10/100)</f>
        <v>0</v>
      </c>
      <c r="N10" s="189">
        <v>3.0300000000000001E-3</v>
      </c>
      <c r="O10" s="189">
        <f>ROUND(E10*N10,2)</f>
        <v>0.09</v>
      </c>
      <c r="P10" s="189">
        <v>0</v>
      </c>
      <c r="Q10" s="189">
        <f>ROUND(E10*P10,2)</f>
        <v>0</v>
      </c>
      <c r="R10" s="189"/>
      <c r="S10" s="189" t="s">
        <v>215</v>
      </c>
      <c r="T10" s="189" t="s">
        <v>215</v>
      </c>
      <c r="U10" s="189">
        <v>0.19700000000000001</v>
      </c>
      <c r="V10" s="189">
        <f>ROUND(E10*U10,2)</f>
        <v>5.91</v>
      </c>
      <c r="W10" s="189"/>
      <c r="X10" s="190" t="s">
        <v>250</v>
      </c>
      <c r="Y10" s="152"/>
      <c r="Z10" s="152"/>
      <c r="AA10" s="152"/>
      <c r="AB10" s="152"/>
      <c r="AC10" s="152"/>
      <c r="AD10" s="152"/>
      <c r="AE10" s="152"/>
      <c r="AF10" s="152"/>
      <c r="AG10" s="152" t="s">
        <v>251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ht="22.5" outlineLevel="1" x14ac:dyDescent="0.2">
      <c r="A11" s="184">
        <v>3</v>
      </c>
      <c r="B11" s="185" t="s">
        <v>579</v>
      </c>
      <c r="C11" s="194" t="s">
        <v>580</v>
      </c>
      <c r="D11" s="186" t="s">
        <v>254</v>
      </c>
      <c r="E11" s="187">
        <v>6</v>
      </c>
      <c r="F11" s="188"/>
      <c r="G11" s="189">
        <f>ROUND(E11*F11,2)</f>
        <v>0</v>
      </c>
      <c r="H11" s="188"/>
      <c r="I11" s="189">
        <f>ROUND(E11*H11,2)</f>
        <v>0</v>
      </c>
      <c r="J11" s="188"/>
      <c r="K11" s="189">
        <f>ROUND(E11*J11,2)</f>
        <v>0</v>
      </c>
      <c r="L11" s="189">
        <v>21</v>
      </c>
      <c r="M11" s="189">
        <f>G11*(1+L11/100)</f>
        <v>0</v>
      </c>
      <c r="N11" s="189">
        <v>3.8289999999999998E-2</v>
      </c>
      <c r="O11" s="189">
        <f>ROUND(E11*N11,2)</f>
        <v>0.23</v>
      </c>
      <c r="P11" s="189">
        <v>0</v>
      </c>
      <c r="Q11" s="189">
        <f>ROUND(E11*P11,2)</f>
        <v>0</v>
      </c>
      <c r="R11" s="189"/>
      <c r="S11" s="189" t="s">
        <v>215</v>
      </c>
      <c r="T11" s="189" t="s">
        <v>215</v>
      </c>
      <c r="U11" s="189">
        <v>1.8764099999999999</v>
      </c>
      <c r="V11" s="189">
        <f>ROUND(E11*U11,2)</f>
        <v>11.26</v>
      </c>
      <c r="W11" s="189"/>
      <c r="X11" s="190" t="s">
        <v>250</v>
      </c>
      <c r="Y11" s="152"/>
      <c r="Z11" s="152"/>
      <c r="AA11" s="152"/>
      <c r="AB11" s="152"/>
      <c r="AC11" s="152"/>
      <c r="AD11" s="152"/>
      <c r="AE11" s="152"/>
      <c r="AF11" s="152"/>
      <c r="AG11" s="152" t="s">
        <v>251</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84">
        <v>4</v>
      </c>
      <c r="B12" s="185" t="s">
        <v>581</v>
      </c>
      <c r="C12" s="194" t="s">
        <v>582</v>
      </c>
      <c r="D12" s="186" t="s">
        <v>288</v>
      </c>
      <c r="E12" s="187">
        <v>10</v>
      </c>
      <c r="F12" s="188"/>
      <c r="G12" s="189">
        <f>ROUND(E12*F12,2)</f>
        <v>0</v>
      </c>
      <c r="H12" s="188"/>
      <c r="I12" s="189">
        <f>ROUND(E12*H12,2)</f>
        <v>0</v>
      </c>
      <c r="J12" s="188"/>
      <c r="K12" s="189">
        <f>ROUND(E12*J12,2)</f>
        <v>0</v>
      </c>
      <c r="L12" s="189">
        <v>21</v>
      </c>
      <c r="M12" s="189">
        <f>G12*(1+L12/100)</f>
        <v>0</v>
      </c>
      <c r="N12" s="189">
        <v>4.8999999999999998E-4</v>
      </c>
      <c r="O12" s="189">
        <f>ROUND(E12*N12,2)</f>
        <v>0</v>
      </c>
      <c r="P12" s="189">
        <v>6.0000000000000001E-3</v>
      </c>
      <c r="Q12" s="189">
        <f>ROUND(E12*P12,2)</f>
        <v>0.06</v>
      </c>
      <c r="R12" s="189"/>
      <c r="S12" s="189" t="s">
        <v>215</v>
      </c>
      <c r="T12" s="189" t="s">
        <v>215</v>
      </c>
      <c r="U12" s="189">
        <v>0.27400000000000002</v>
      </c>
      <c r="V12" s="189">
        <f>ROUND(E12*U12,2)</f>
        <v>2.74</v>
      </c>
      <c r="W12" s="189"/>
      <c r="X12" s="190" t="s">
        <v>250</v>
      </c>
      <c r="Y12" s="152"/>
      <c r="Z12" s="152"/>
      <c r="AA12" s="152"/>
      <c r="AB12" s="152"/>
      <c r="AC12" s="152"/>
      <c r="AD12" s="152"/>
      <c r="AE12" s="152"/>
      <c r="AF12" s="152"/>
      <c r="AG12" s="152" t="s">
        <v>251</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84">
        <v>5</v>
      </c>
      <c r="B13" s="185" t="s">
        <v>583</v>
      </c>
      <c r="C13" s="194" t="s">
        <v>584</v>
      </c>
      <c r="D13" s="186" t="s">
        <v>288</v>
      </c>
      <c r="E13" s="187">
        <v>30</v>
      </c>
      <c r="F13" s="188"/>
      <c r="G13" s="189">
        <f>ROUND(E13*F13,2)</f>
        <v>0</v>
      </c>
      <c r="H13" s="188"/>
      <c r="I13" s="189">
        <f>ROUND(E13*H13,2)</f>
        <v>0</v>
      </c>
      <c r="J13" s="188"/>
      <c r="K13" s="189">
        <f>ROUND(E13*J13,2)</f>
        <v>0</v>
      </c>
      <c r="L13" s="189">
        <v>21</v>
      </c>
      <c r="M13" s="189">
        <f>G13*(1+L13/100)</f>
        <v>0</v>
      </c>
      <c r="N13" s="189">
        <v>4.8999999999999998E-4</v>
      </c>
      <c r="O13" s="189">
        <f>ROUND(E13*N13,2)</f>
        <v>0.01</v>
      </c>
      <c r="P13" s="189">
        <v>8.9999999999999993E-3</v>
      </c>
      <c r="Q13" s="189">
        <f>ROUND(E13*P13,2)</f>
        <v>0.27</v>
      </c>
      <c r="R13" s="189"/>
      <c r="S13" s="189" t="s">
        <v>215</v>
      </c>
      <c r="T13" s="189" t="s">
        <v>215</v>
      </c>
      <c r="U13" s="189">
        <v>0.247</v>
      </c>
      <c r="V13" s="189">
        <f>ROUND(E13*U13,2)</f>
        <v>7.41</v>
      </c>
      <c r="W13" s="189"/>
      <c r="X13" s="190" t="s">
        <v>250</v>
      </c>
      <c r="Y13" s="152"/>
      <c r="Z13" s="152"/>
      <c r="AA13" s="152"/>
      <c r="AB13" s="152"/>
      <c r="AC13" s="152"/>
      <c r="AD13" s="152"/>
      <c r="AE13" s="152"/>
      <c r="AF13" s="152"/>
      <c r="AG13" s="152" t="s">
        <v>251</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x14ac:dyDescent="0.2">
      <c r="A14" s="167" t="s">
        <v>210</v>
      </c>
      <c r="B14" s="168" t="s">
        <v>150</v>
      </c>
      <c r="C14" s="193" t="s">
        <v>151</v>
      </c>
      <c r="D14" s="169"/>
      <c r="E14" s="170"/>
      <c r="F14" s="171"/>
      <c r="G14" s="171">
        <f>SUMIF(AG15:AG15,"&lt;&gt;NOR",G15:G15)</f>
        <v>0</v>
      </c>
      <c r="H14" s="171"/>
      <c r="I14" s="171">
        <f>SUM(I15:I15)</f>
        <v>0</v>
      </c>
      <c r="J14" s="171"/>
      <c r="K14" s="171">
        <f>SUM(K15:K15)</f>
        <v>0</v>
      </c>
      <c r="L14" s="171"/>
      <c r="M14" s="171">
        <f>SUM(M15:M15)</f>
        <v>0</v>
      </c>
      <c r="N14" s="171"/>
      <c r="O14" s="171">
        <f>SUM(O15:O15)</f>
        <v>0</v>
      </c>
      <c r="P14" s="171"/>
      <c r="Q14" s="171">
        <f>SUM(Q15:Q15)</f>
        <v>0</v>
      </c>
      <c r="R14" s="171"/>
      <c r="S14" s="171"/>
      <c r="T14" s="171"/>
      <c r="U14" s="171"/>
      <c r="V14" s="171">
        <f>SUM(V15:V15)</f>
        <v>0.33</v>
      </c>
      <c r="W14" s="171"/>
      <c r="X14" s="172"/>
      <c r="AG14" t="s">
        <v>211</v>
      </c>
    </row>
    <row r="15" spans="1:60" outlineLevel="1" x14ac:dyDescent="0.2">
      <c r="A15" s="184">
        <v>6</v>
      </c>
      <c r="B15" s="185" t="s">
        <v>382</v>
      </c>
      <c r="C15" s="194" t="s">
        <v>383</v>
      </c>
      <c r="D15" s="186" t="s">
        <v>266</v>
      </c>
      <c r="E15" s="187">
        <v>0.35564000000000001</v>
      </c>
      <c r="F15" s="188"/>
      <c r="G15" s="189">
        <f>ROUND(E15*F15,2)</f>
        <v>0</v>
      </c>
      <c r="H15" s="188"/>
      <c r="I15" s="189">
        <f>ROUND(E15*H15,2)</f>
        <v>0</v>
      </c>
      <c r="J15" s="188"/>
      <c r="K15" s="189">
        <f>ROUND(E15*J15,2)</f>
        <v>0</v>
      </c>
      <c r="L15" s="189">
        <v>21</v>
      </c>
      <c r="M15" s="189">
        <f>G15*(1+L15/100)</f>
        <v>0</v>
      </c>
      <c r="N15" s="189">
        <v>0</v>
      </c>
      <c r="O15" s="189">
        <f>ROUND(E15*N15,2)</f>
        <v>0</v>
      </c>
      <c r="P15" s="189">
        <v>0</v>
      </c>
      <c r="Q15" s="189">
        <f>ROUND(E15*P15,2)</f>
        <v>0</v>
      </c>
      <c r="R15" s="189"/>
      <c r="S15" s="189" t="s">
        <v>215</v>
      </c>
      <c r="T15" s="189" t="s">
        <v>215</v>
      </c>
      <c r="U15" s="189">
        <v>0.9385</v>
      </c>
      <c r="V15" s="189">
        <f>ROUND(E15*U15,2)</f>
        <v>0.33</v>
      </c>
      <c r="W15" s="189"/>
      <c r="X15" s="190" t="s">
        <v>384</v>
      </c>
      <c r="Y15" s="152"/>
      <c r="Z15" s="152"/>
      <c r="AA15" s="152"/>
      <c r="AB15" s="152"/>
      <c r="AC15" s="152"/>
      <c r="AD15" s="152"/>
      <c r="AE15" s="152"/>
      <c r="AF15" s="152"/>
      <c r="AG15" s="152" t="s">
        <v>385</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x14ac:dyDescent="0.2">
      <c r="A16" s="167" t="s">
        <v>210</v>
      </c>
      <c r="B16" s="168" t="s">
        <v>152</v>
      </c>
      <c r="C16" s="193" t="s">
        <v>153</v>
      </c>
      <c r="D16" s="169"/>
      <c r="E16" s="170"/>
      <c r="F16" s="171"/>
      <c r="G16" s="171">
        <f>SUMIF(AG17:AG23,"&lt;&gt;NOR",G17:G23)</f>
        <v>0</v>
      </c>
      <c r="H16" s="171"/>
      <c r="I16" s="171">
        <f>SUM(I17:I23)</f>
        <v>0</v>
      </c>
      <c r="J16" s="171"/>
      <c r="K16" s="171">
        <f>SUM(K17:K23)</f>
        <v>0</v>
      </c>
      <c r="L16" s="171"/>
      <c r="M16" s="171">
        <f>SUM(M17:M23)</f>
        <v>0</v>
      </c>
      <c r="N16" s="171"/>
      <c r="O16" s="171">
        <f>SUM(O17:O23)</f>
        <v>0</v>
      </c>
      <c r="P16" s="171"/>
      <c r="Q16" s="171">
        <f>SUM(Q17:Q23)</f>
        <v>0</v>
      </c>
      <c r="R16" s="171"/>
      <c r="S16" s="171"/>
      <c r="T16" s="171"/>
      <c r="U16" s="171"/>
      <c r="V16" s="171">
        <f>SUM(V17:V23)</f>
        <v>0.61</v>
      </c>
      <c r="W16" s="171"/>
      <c r="X16" s="172"/>
      <c r="AG16" t="s">
        <v>211</v>
      </c>
    </row>
    <row r="17" spans="1:60" outlineLevel="1" x14ac:dyDescent="0.2">
      <c r="A17" s="184">
        <v>7</v>
      </c>
      <c r="B17" s="185" t="s">
        <v>367</v>
      </c>
      <c r="C17" s="194" t="s">
        <v>368</v>
      </c>
      <c r="D17" s="186" t="s">
        <v>266</v>
      </c>
      <c r="E17" s="187">
        <v>0.33</v>
      </c>
      <c r="F17" s="188"/>
      <c r="G17" s="189">
        <f>ROUND(E17*F17,2)</f>
        <v>0</v>
      </c>
      <c r="H17" s="188"/>
      <c r="I17" s="189">
        <f>ROUND(E17*H17,2)</f>
        <v>0</v>
      </c>
      <c r="J17" s="188"/>
      <c r="K17" s="189">
        <f>ROUND(E17*J17,2)</f>
        <v>0</v>
      </c>
      <c r="L17" s="189">
        <v>21</v>
      </c>
      <c r="M17" s="189">
        <f>G17*(1+L17/100)</f>
        <v>0</v>
      </c>
      <c r="N17" s="189">
        <v>0</v>
      </c>
      <c r="O17" s="189">
        <f>ROUND(E17*N17,2)</f>
        <v>0</v>
      </c>
      <c r="P17" s="189">
        <v>0</v>
      </c>
      <c r="Q17" s="189">
        <f>ROUND(E17*P17,2)</f>
        <v>0</v>
      </c>
      <c r="R17" s="189"/>
      <c r="S17" s="189" t="s">
        <v>215</v>
      </c>
      <c r="T17" s="189" t="s">
        <v>215</v>
      </c>
      <c r="U17" s="189">
        <v>0.49</v>
      </c>
      <c r="V17" s="189">
        <f>ROUND(E17*U17,2)</f>
        <v>0.16</v>
      </c>
      <c r="W17" s="189"/>
      <c r="X17" s="190" t="s">
        <v>369</v>
      </c>
      <c r="Y17" s="152"/>
      <c r="Z17" s="152"/>
      <c r="AA17" s="152"/>
      <c r="AB17" s="152"/>
      <c r="AC17" s="152"/>
      <c r="AD17" s="152"/>
      <c r="AE17" s="152"/>
      <c r="AF17" s="152"/>
      <c r="AG17" s="152" t="s">
        <v>370</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77">
        <v>8</v>
      </c>
      <c r="B18" s="178" t="s">
        <v>371</v>
      </c>
      <c r="C18" s="195" t="s">
        <v>585</v>
      </c>
      <c r="D18" s="179" t="s">
        <v>266</v>
      </c>
      <c r="E18" s="180">
        <v>4.62</v>
      </c>
      <c r="F18" s="181"/>
      <c r="G18" s="182">
        <f>ROUND(E18*F18,2)</f>
        <v>0</v>
      </c>
      <c r="H18" s="181"/>
      <c r="I18" s="182">
        <f>ROUND(E18*H18,2)</f>
        <v>0</v>
      </c>
      <c r="J18" s="181"/>
      <c r="K18" s="182">
        <f>ROUND(E18*J18,2)</f>
        <v>0</v>
      </c>
      <c r="L18" s="182">
        <v>21</v>
      </c>
      <c r="M18" s="182">
        <f>G18*(1+L18/100)</f>
        <v>0</v>
      </c>
      <c r="N18" s="182">
        <v>0</v>
      </c>
      <c r="O18" s="182">
        <f>ROUND(E18*N18,2)</f>
        <v>0</v>
      </c>
      <c r="P18" s="182">
        <v>0</v>
      </c>
      <c r="Q18" s="182">
        <f>ROUND(E18*P18,2)</f>
        <v>0</v>
      </c>
      <c r="R18" s="182"/>
      <c r="S18" s="182" t="s">
        <v>215</v>
      </c>
      <c r="T18" s="182" t="s">
        <v>215</v>
      </c>
      <c r="U18" s="182">
        <v>0</v>
      </c>
      <c r="V18" s="182">
        <f>ROUND(E18*U18,2)</f>
        <v>0</v>
      </c>
      <c r="W18" s="182"/>
      <c r="X18" s="183" t="s">
        <v>369</v>
      </c>
      <c r="Y18" s="152"/>
      <c r="Z18" s="152"/>
      <c r="AA18" s="152"/>
      <c r="AB18" s="152"/>
      <c r="AC18" s="152"/>
      <c r="AD18" s="152"/>
      <c r="AE18" s="152"/>
      <c r="AF18" s="152"/>
      <c r="AG18" s="152" t="s">
        <v>370</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59"/>
      <c r="B19" s="160"/>
      <c r="C19" s="253" t="s">
        <v>586</v>
      </c>
      <c r="D19" s="254"/>
      <c r="E19" s="254"/>
      <c r="F19" s="254"/>
      <c r="G19" s="254"/>
      <c r="H19" s="162"/>
      <c r="I19" s="162"/>
      <c r="J19" s="162"/>
      <c r="K19" s="162"/>
      <c r="L19" s="162"/>
      <c r="M19" s="162"/>
      <c r="N19" s="162"/>
      <c r="O19" s="162"/>
      <c r="P19" s="162"/>
      <c r="Q19" s="162"/>
      <c r="R19" s="162"/>
      <c r="S19" s="162"/>
      <c r="T19" s="162"/>
      <c r="U19" s="162"/>
      <c r="V19" s="162"/>
      <c r="W19" s="162"/>
      <c r="X19" s="162"/>
      <c r="Y19" s="152"/>
      <c r="Z19" s="152"/>
      <c r="AA19" s="152"/>
      <c r="AB19" s="152"/>
      <c r="AC19" s="152"/>
      <c r="AD19" s="152"/>
      <c r="AE19" s="152"/>
      <c r="AF19" s="152"/>
      <c r="AG19" s="152" t="s">
        <v>223</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84">
        <v>9</v>
      </c>
      <c r="B20" s="185" t="s">
        <v>374</v>
      </c>
      <c r="C20" s="194" t="s">
        <v>375</v>
      </c>
      <c r="D20" s="186" t="s">
        <v>266</v>
      </c>
      <c r="E20" s="187">
        <v>0.33</v>
      </c>
      <c r="F20" s="188"/>
      <c r="G20" s="189">
        <f>ROUND(E20*F20,2)</f>
        <v>0</v>
      </c>
      <c r="H20" s="188"/>
      <c r="I20" s="189">
        <f>ROUND(E20*H20,2)</f>
        <v>0</v>
      </c>
      <c r="J20" s="188"/>
      <c r="K20" s="189">
        <f>ROUND(E20*J20,2)</f>
        <v>0</v>
      </c>
      <c r="L20" s="189">
        <v>21</v>
      </c>
      <c r="M20" s="189">
        <f>G20*(1+L20/100)</f>
        <v>0</v>
      </c>
      <c r="N20" s="189">
        <v>0</v>
      </c>
      <c r="O20" s="189">
        <f>ROUND(E20*N20,2)</f>
        <v>0</v>
      </c>
      <c r="P20" s="189">
        <v>0</v>
      </c>
      <c r="Q20" s="189">
        <f>ROUND(E20*P20,2)</f>
        <v>0</v>
      </c>
      <c r="R20" s="189"/>
      <c r="S20" s="189" t="s">
        <v>215</v>
      </c>
      <c r="T20" s="189" t="s">
        <v>215</v>
      </c>
      <c r="U20" s="189">
        <v>0.94199999999999995</v>
      </c>
      <c r="V20" s="189">
        <f>ROUND(E20*U20,2)</f>
        <v>0.31</v>
      </c>
      <c r="W20" s="189"/>
      <c r="X20" s="190" t="s">
        <v>369</v>
      </c>
      <c r="Y20" s="152"/>
      <c r="Z20" s="152"/>
      <c r="AA20" s="152"/>
      <c r="AB20" s="152"/>
      <c r="AC20" s="152"/>
      <c r="AD20" s="152"/>
      <c r="AE20" s="152"/>
      <c r="AF20" s="152"/>
      <c r="AG20" s="152" t="s">
        <v>370</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ht="22.5" outlineLevel="1" x14ac:dyDescent="0.2">
      <c r="A21" s="177">
        <v>10</v>
      </c>
      <c r="B21" s="178" t="s">
        <v>376</v>
      </c>
      <c r="C21" s="195" t="s">
        <v>587</v>
      </c>
      <c r="D21" s="179" t="s">
        <v>266</v>
      </c>
      <c r="E21" s="180">
        <v>1.32</v>
      </c>
      <c r="F21" s="181"/>
      <c r="G21" s="182">
        <f>ROUND(E21*F21,2)</f>
        <v>0</v>
      </c>
      <c r="H21" s="181"/>
      <c r="I21" s="182">
        <f>ROUND(E21*H21,2)</f>
        <v>0</v>
      </c>
      <c r="J21" s="181"/>
      <c r="K21" s="182">
        <f>ROUND(E21*J21,2)</f>
        <v>0</v>
      </c>
      <c r="L21" s="182">
        <v>21</v>
      </c>
      <c r="M21" s="182">
        <f>G21*(1+L21/100)</f>
        <v>0</v>
      </c>
      <c r="N21" s="182">
        <v>0</v>
      </c>
      <c r="O21" s="182">
        <f>ROUND(E21*N21,2)</f>
        <v>0</v>
      </c>
      <c r="P21" s="182">
        <v>0</v>
      </c>
      <c r="Q21" s="182">
        <f>ROUND(E21*P21,2)</f>
        <v>0</v>
      </c>
      <c r="R21" s="182"/>
      <c r="S21" s="182" t="s">
        <v>215</v>
      </c>
      <c r="T21" s="182" t="s">
        <v>215</v>
      </c>
      <c r="U21" s="182">
        <v>0.105</v>
      </c>
      <c r="V21" s="182">
        <f>ROUND(E21*U21,2)</f>
        <v>0.14000000000000001</v>
      </c>
      <c r="W21" s="182"/>
      <c r="X21" s="183" t="s">
        <v>369</v>
      </c>
      <c r="Y21" s="152"/>
      <c r="Z21" s="152"/>
      <c r="AA21" s="152"/>
      <c r="AB21" s="152"/>
      <c r="AC21" s="152"/>
      <c r="AD21" s="152"/>
      <c r="AE21" s="152"/>
      <c r="AF21" s="152"/>
      <c r="AG21" s="152" t="s">
        <v>370</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59"/>
      <c r="B22" s="160"/>
      <c r="C22" s="253" t="s">
        <v>588</v>
      </c>
      <c r="D22" s="254"/>
      <c r="E22" s="254"/>
      <c r="F22" s="254"/>
      <c r="G22" s="254"/>
      <c r="H22" s="162"/>
      <c r="I22" s="162"/>
      <c r="J22" s="162"/>
      <c r="K22" s="162"/>
      <c r="L22" s="162"/>
      <c r="M22" s="162"/>
      <c r="N22" s="162"/>
      <c r="O22" s="162"/>
      <c r="P22" s="162"/>
      <c r="Q22" s="162"/>
      <c r="R22" s="162"/>
      <c r="S22" s="162"/>
      <c r="T22" s="162"/>
      <c r="U22" s="162"/>
      <c r="V22" s="162"/>
      <c r="W22" s="162"/>
      <c r="X22" s="162"/>
      <c r="Y22" s="152"/>
      <c r="Z22" s="152"/>
      <c r="AA22" s="152"/>
      <c r="AB22" s="152"/>
      <c r="AC22" s="152"/>
      <c r="AD22" s="152"/>
      <c r="AE22" s="152"/>
      <c r="AF22" s="152"/>
      <c r="AG22" s="152" t="s">
        <v>223</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84">
        <v>11</v>
      </c>
      <c r="B23" s="185" t="s">
        <v>379</v>
      </c>
      <c r="C23" s="194" t="s">
        <v>380</v>
      </c>
      <c r="D23" s="186" t="s">
        <v>266</v>
      </c>
      <c r="E23" s="187">
        <v>0.33</v>
      </c>
      <c r="F23" s="188"/>
      <c r="G23" s="189">
        <f>ROUND(E23*F23,2)</f>
        <v>0</v>
      </c>
      <c r="H23" s="188"/>
      <c r="I23" s="189">
        <f>ROUND(E23*H23,2)</f>
        <v>0</v>
      </c>
      <c r="J23" s="188"/>
      <c r="K23" s="189">
        <f>ROUND(E23*J23,2)</f>
        <v>0</v>
      </c>
      <c r="L23" s="189">
        <v>21</v>
      </c>
      <c r="M23" s="189">
        <f>G23*(1+L23/100)</f>
        <v>0</v>
      </c>
      <c r="N23" s="189">
        <v>0</v>
      </c>
      <c r="O23" s="189">
        <f>ROUND(E23*N23,2)</f>
        <v>0</v>
      </c>
      <c r="P23" s="189">
        <v>0</v>
      </c>
      <c r="Q23" s="189">
        <f>ROUND(E23*P23,2)</f>
        <v>0</v>
      </c>
      <c r="R23" s="189"/>
      <c r="S23" s="189" t="s">
        <v>215</v>
      </c>
      <c r="T23" s="189" t="s">
        <v>381</v>
      </c>
      <c r="U23" s="189">
        <v>0</v>
      </c>
      <c r="V23" s="189">
        <f>ROUND(E23*U23,2)</f>
        <v>0</v>
      </c>
      <c r="W23" s="189"/>
      <c r="X23" s="190" t="s">
        <v>369</v>
      </c>
      <c r="Y23" s="152"/>
      <c r="Z23" s="152"/>
      <c r="AA23" s="152"/>
      <c r="AB23" s="152"/>
      <c r="AC23" s="152"/>
      <c r="AD23" s="152"/>
      <c r="AE23" s="152"/>
      <c r="AF23" s="152"/>
      <c r="AG23" s="152" t="s">
        <v>370</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x14ac:dyDescent="0.2">
      <c r="A24" s="167" t="s">
        <v>210</v>
      </c>
      <c r="B24" s="168" t="s">
        <v>156</v>
      </c>
      <c r="C24" s="193" t="s">
        <v>157</v>
      </c>
      <c r="D24" s="169"/>
      <c r="E24" s="170"/>
      <c r="F24" s="171"/>
      <c r="G24" s="171">
        <f>SUMIF(AG25:AG31,"&lt;&gt;NOR",G25:G31)</f>
        <v>0</v>
      </c>
      <c r="H24" s="171"/>
      <c r="I24" s="171">
        <f>SUM(I25:I31)</f>
        <v>0</v>
      </c>
      <c r="J24" s="171"/>
      <c r="K24" s="171">
        <f>SUM(K25:K31)</f>
        <v>0</v>
      </c>
      <c r="L24" s="171"/>
      <c r="M24" s="171">
        <f>SUM(M25:M31)</f>
        <v>0</v>
      </c>
      <c r="N24" s="171"/>
      <c r="O24" s="171">
        <f>SUM(O25:O31)</f>
        <v>0</v>
      </c>
      <c r="P24" s="171"/>
      <c r="Q24" s="171">
        <f>SUM(Q25:Q31)</f>
        <v>0</v>
      </c>
      <c r="R24" s="171"/>
      <c r="S24" s="171"/>
      <c r="T24" s="171"/>
      <c r="U24" s="171"/>
      <c r="V24" s="171">
        <f>SUM(V25:V31)</f>
        <v>3.9299999999999997</v>
      </c>
      <c r="W24" s="171"/>
      <c r="X24" s="172"/>
      <c r="AG24" t="s">
        <v>211</v>
      </c>
    </row>
    <row r="25" spans="1:60" outlineLevel="1" x14ac:dyDescent="0.2">
      <c r="A25" s="184">
        <v>12</v>
      </c>
      <c r="B25" s="185" t="s">
        <v>589</v>
      </c>
      <c r="C25" s="194" t="s">
        <v>590</v>
      </c>
      <c r="D25" s="186" t="s">
        <v>259</v>
      </c>
      <c r="E25" s="187">
        <v>2</v>
      </c>
      <c r="F25" s="188"/>
      <c r="G25" s="189">
        <f t="shared" ref="G25:G31" si="0">ROUND(E25*F25,2)</f>
        <v>0</v>
      </c>
      <c r="H25" s="188"/>
      <c r="I25" s="189">
        <f t="shared" ref="I25:I31" si="1">ROUND(E25*H25,2)</f>
        <v>0</v>
      </c>
      <c r="J25" s="188"/>
      <c r="K25" s="189">
        <f t="shared" ref="K25:K31" si="2">ROUND(E25*J25,2)</f>
        <v>0</v>
      </c>
      <c r="L25" s="189">
        <v>21</v>
      </c>
      <c r="M25" s="189">
        <f t="shared" ref="M25:M31" si="3">G25*(1+L25/100)</f>
        <v>0</v>
      </c>
      <c r="N25" s="189">
        <v>2.2000000000000001E-4</v>
      </c>
      <c r="O25" s="189">
        <f t="shared" ref="O25:O31" si="4">ROUND(E25*N25,2)</f>
        <v>0</v>
      </c>
      <c r="P25" s="189">
        <v>0</v>
      </c>
      <c r="Q25" s="189">
        <f t="shared" ref="Q25:Q31" si="5">ROUND(E25*P25,2)</f>
        <v>0</v>
      </c>
      <c r="R25" s="189"/>
      <c r="S25" s="189" t="s">
        <v>215</v>
      </c>
      <c r="T25" s="189" t="s">
        <v>215</v>
      </c>
      <c r="U25" s="189">
        <v>0.47499999999999998</v>
      </c>
      <c r="V25" s="189">
        <f t="shared" ref="V25:V31" si="6">ROUND(E25*U25,2)</f>
        <v>0.95</v>
      </c>
      <c r="W25" s="189"/>
      <c r="X25" s="190" t="s">
        <v>250</v>
      </c>
      <c r="Y25" s="152"/>
      <c r="Z25" s="152"/>
      <c r="AA25" s="152"/>
      <c r="AB25" s="152"/>
      <c r="AC25" s="152"/>
      <c r="AD25" s="152"/>
      <c r="AE25" s="152"/>
      <c r="AF25" s="152"/>
      <c r="AG25" s="152" t="s">
        <v>251</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84">
        <v>13</v>
      </c>
      <c r="B26" s="185" t="s">
        <v>591</v>
      </c>
      <c r="C26" s="194" t="s">
        <v>592</v>
      </c>
      <c r="D26" s="186" t="s">
        <v>288</v>
      </c>
      <c r="E26" s="187">
        <v>2</v>
      </c>
      <c r="F26" s="188"/>
      <c r="G26" s="189">
        <f t="shared" si="0"/>
        <v>0</v>
      </c>
      <c r="H26" s="188"/>
      <c r="I26" s="189">
        <f t="shared" si="1"/>
        <v>0</v>
      </c>
      <c r="J26" s="188"/>
      <c r="K26" s="189">
        <f t="shared" si="2"/>
        <v>0</v>
      </c>
      <c r="L26" s="189">
        <v>21</v>
      </c>
      <c r="M26" s="189">
        <f t="shared" si="3"/>
        <v>0</v>
      </c>
      <c r="N26" s="189">
        <v>3.4000000000000002E-4</v>
      </c>
      <c r="O26" s="189">
        <f t="shared" si="4"/>
        <v>0</v>
      </c>
      <c r="P26" s="189">
        <v>0</v>
      </c>
      <c r="Q26" s="189">
        <f t="shared" si="5"/>
        <v>0</v>
      </c>
      <c r="R26" s="189"/>
      <c r="S26" s="189" t="s">
        <v>215</v>
      </c>
      <c r="T26" s="189" t="s">
        <v>215</v>
      </c>
      <c r="U26" s="189">
        <v>0.32</v>
      </c>
      <c r="V26" s="189">
        <f t="shared" si="6"/>
        <v>0.64</v>
      </c>
      <c r="W26" s="189"/>
      <c r="X26" s="190" t="s">
        <v>250</v>
      </c>
      <c r="Y26" s="152"/>
      <c r="Z26" s="152"/>
      <c r="AA26" s="152"/>
      <c r="AB26" s="152"/>
      <c r="AC26" s="152"/>
      <c r="AD26" s="152"/>
      <c r="AE26" s="152"/>
      <c r="AF26" s="152"/>
      <c r="AG26" s="152" t="s">
        <v>251</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84">
        <v>14</v>
      </c>
      <c r="B27" s="185" t="s">
        <v>593</v>
      </c>
      <c r="C27" s="194" t="s">
        <v>594</v>
      </c>
      <c r="D27" s="186" t="s">
        <v>288</v>
      </c>
      <c r="E27" s="187">
        <v>5</v>
      </c>
      <c r="F27" s="188"/>
      <c r="G27" s="189">
        <f t="shared" si="0"/>
        <v>0</v>
      </c>
      <c r="H27" s="188"/>
      <c r="I27" s="189">
        <f t="shared" si="1"/>
        <v>0</v>
      </c>
      <c r="J27" s="188"/>
      <c r="K27" s="189">
        <f t="shared" si="2"/>
        <v>0</v>
      </c>
      <c r="L27" s="189">
        <v>21</v>
      </c>
      <c r="M27" s="189">
        <f t="shared" si="3"/>
        <v>0</v>
      </c>
      <c r="N27" s="189">
        <v>4.6999999999999999E-4</v>
      </c>
      <c r="O27" s="189">
        <f t="shared" si="4"/>
        <v>0</v>
      </c>
      <c r="P27" s="189">
        <v>0</v>
      </c>
      <c r="Q27" s="189">
        <f t="shared" si="5"/>
        <v>0</v>
      </c>
      <c r="R27" s="189"/>
      <c r="S27" s="189" t="s">
        <v>215</v>
      </c>
      <c r="T27" s="189" t="s">
        <v>215</v>
      </c>
      <c r="U27" s="189">
        <v>0.35899999999999999</v>
      </c>
      <c r="V27" s="189">
        <f t="shared" si="6"/>
        <v>1.8</v>
      </c>
      <c r="W27" s="189"/>
      <c r="X27" s="190" t="s">
        <v>250</v>
      </c>
      <c r="Y27" s="152"/>
      <c r="Z27" s="152"/>
      <c r="AA27" s="152"/>
      <c r="AB27" s="152"/>
      <c r="AC27" s="152"/>
      <c r="AD27" s="152"/>
      <c r="AE27" s="152"/>
      <c r="AF27" s="152"/>
      <c r="AG27" s="152" t="s">
        <v>251</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84">
        <v>15</v>
      </c>
      <c r="B28" s="185" t="s">
        <v>595</v>
      </c>
      <c r="C28" s="194" t="s">
        <v>596</v>
      </c>
      <c r="D28" s="186" t="s">
        <v>259</v>
      </c>
      <c r="E28" s="187">
        <v>2</v>
      </c>
      <c r="F28" s="188"/>
      <c r="G28" s="189">
        <f t="shared" si="0"/>
        <v>0</v>
      </c>
      <c r="H28" s="188"/>
      <c r="I28" s="189">
        <f t="shared" si="1"/>
        <v>0</v>
      </c>
      <c r="J28" s="188"/>
      <c r="K28" s="189">
        <f t="shared" si="2"/>
        <v>0</v>
      </c>
      <c r="L28" s="189">
        <v>21</v>
      </c>
      <c r="M28" s="189">
        <f t="shared" si="3"/>
        <v>0</v>
      </c>
      <c r="N28" s="189">
        <v>0</v>
      </c>
      <c r="O28" s="189">
        <f t="shared" si="4"/>
        <v>0</v>
      </c>
      <c r="P28" s="189">
        <v>0</v>
      </c>
      <c r="Q28" s="189">
        <f t="shared" si="5"/>
        <v>0</v>
      </c>
      <c r="R28" s="189"/>
      <c r="S28" s="189" t="s">
        <v>215</v>
      </c>
      <c r="T28" s="189" t="s">
        <v>215</v>
      </c>
      <c r="U28" s="189">
        <v>0.14799999999999999</v>
      </c>
      <c r="V28" s="189">
        <f t="shared" si="6"/>
        <v>0.3</v>
      </c>
      <c r="W28" s="189"/>
      <c r="X28" s="190" t="s">
        <v>250</v>
      </c>
      <c r="Y28" s="152"/>
      <c r="Z28" s="152"/>
      <c r="AA28" s="152"/>
      <c r="AB28" s="152"/>
      <c r="AC28" s="152"/>
      <c r="AD28" s="152"/>
      <c r="AE28" s="152"/>
      <c r="AF28" s="152"/>
      <c r="AG28" s="152" t="s">
        <v>251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77">
        <v>16</v>
      </c>
      <c r="B29" s="178" t="s">
        <v>597</v>
      </c>
      <c r="C29" s="195" t="s">
        <v>598</v>
      </c>
      <c r="D29" s="179" t="s">
        <v>288</v>
      </c>
      <c r="E29" s="180">
        <v>5</v>
      </c>
      <c r="F29" s="181"/>
      <c r="G29" s="182">
        <f t="shared" si="0"/>
        <v>0</v>
      </c>
      <c r="H29" s="181"/>
      <c r="I29" s="182">
        <f t="shared" si="1"/>
        <v>0</v>
      </c>
      <c r="J29" s="181"/>
      <c r="K29" s="182">
        <f t="shared" si="2"/>
        <v>0</v>
      </c>
      <c r="L29" s="182">
        <v>21</v>
      </c>
      <c r="M29" s="182">
        <f t="shared" si="3"/>
        <v>0</v>
      </c>
      <c r="N29" s="182">
        <v>0</v>
      </c>
      <c r="O29" s="182">
        <f t="shared" si="4"/>
        <v>0</v>
      </c>
      <c r="P29" s="182">
        <v>0</v>
      </c>
      <c r="Q29" s="182">
        <f t="shared" si="5"/>
        <v>0</v>
      </c>
      <c r="R29" s="182"/>
      <c r="S29" s="182" t="s">
        <v>215</v>
      </c>
      <c r="T29" s="182" t="s">
        <v>215</v>
      </c>
      <c r="U29" s="182">
        <v>4.8000000000000001E-2</v>
      </c>
      <c r="V29" s="182">
        <f t="shared" si="6"/>
        <v>0.24</v>
      </c>
      <c r="W29" s="182"/>
      <c r="X29" s="183" t="s">
        <v>250</v>
      </c>
      <c r="Y29" s="152"/>
      <c r="Z29" s="152"/>
      <c r="AA29" s="152"/>
      <c r="AB29" s="152"/>
      <c r="AC29" s="152"/>
      <c r="AD29" s="152"/>
      <c r="AE29" s="152"/>
      <c r="AF29" s="152"/>
      <c r="AG29" s="152" t="s">
        <v>251</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59">
        <v>17</v>
      </c>
      <c r="B30" s="160" t="s">
        <v>599</v>
      </c>
      <c r="C30" s="200" t="s">
        <v>600</v>
      </c>
      <c r="D30" s="161" t="s">
        <v>0</v>
      </c>
      <c r="E30" s="199"/>
      <c r="F30" s="163"/>
      <c r="G30" s="162">
        <f t="shared" si="0"/>
        <v>0</v>
      </c>
      <c r="H30" s="163"/>
      <c r="I30" s="162">
        <f t="shared" si="1"/>
        <v>0</v>
      </c>
      <c r="J30" s="163"/>
      <c r="K30" s="162">
        <f t="shared" si="2"/>
        <v>0</v>
      </c>
      <c r="L30" s="162">
        <v>21</v>
      </c>
      <c r="M30" s="162">
        <f t="shared" si="3"/>
        <v>0</v>
      </c>
      <c r="N30" s="162">
        <v>0</v>
      </c>
      <c r="O30" s="162">
        <f t="shared" si="4"/>
        <v>0</v>
      </c>
      <c r="P30" s="162">
        <v>0</v>
      </c>
      <c r="Q30" s="162">
        <f t="shared" si="5"/>
        <v>0</v>
      </c>
      <c r="R30" s="162"/>
      <c r="S30" s="162" t="s">
        <v>215</v>
      </c>
      <c r="T30" s="162" t="s">
        <v>215</v>
      </c>
      <c r="U30" s="162">
        <v>0</v>
      </c>
      <c r="V30" s="162">
        <f t="shared" si="6"/>
        <v>0</v>
      </c>
      <c r="W30" s="162"/>
      <c r="X30" s="162" t="s">
        <v>384</v>
      </c>
      <c r="Y30" s="152"/>
      <c r="Z30" s="152"/>
      <c r="AA30" s="152"/>
      <c r="AB30" s="152"/>
      <c r="AC30" s="152"/>
      <c r="AD30" s="152"/>
      <c r="AE30" s="152"/>
      <c r="AF30" s="152"/>
      <c r="AG30" s="152" t="s">
        <v>385</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59">
        <v>18</v>
      </c>
      <c r="B31" s="160" t="s">
        <v>601</v>
      </c>
      <c r="C31" s="200" t="s">
        <v>602</v>
      </c>
      <c r="D31" s="161" t="s">
        <v>0</v>
      </c>
      <c r="E31" s="199"/>
      <c r="F31" s="163"/>
      <c r="G31" s="162">
        <f t="shared" si="0"/>
        <v>0</v>
      </c>
      <c r="H31" s="163"/>
      <c r="I31" s="162">
        <f t="shared" si="1"/>
        <v>0</v>
      </c>
      <c r="J31" s="163"/>
      <c r="K31" s="162">
        <f t="shared" si="2"/>
        <v>0</v>
      </c>
      <c r="L31" s="162">
        <v>21</v>
      </c>
      <c r="M31" s="162">
        <f t="shared" si="3"/>
        <v>0</v>
      </c>
      <c r="N31" s="162">
        <v>0</v>
      </c>
      <c r="O31" s="162">
        <f t="shared" si="4"/>
        <v>0</v>
      </c>
      <c r="P31" s="162">
        <v>0</v>
      </c>
      <c r="Q31" s="162">
        <f t="shared" si="5"/>
        <v>0</v>
      </c>
      <c r="R31" s="162"/>
      <c r="S31" s="162" t="s">
        <v>215</v>
      </c>
      <c r="T31" s="162" t="s">
        <v>215</v>
      </c>
      <c r="U31" s="162">
        <v>0</v>
      </c>
      <c r="V31" s="162">
        <f t="shared" si="6"/>
        <v>0</v>
      </c>
      <c r="W31" s="162"/>
      <c r="X31" s="162" t="s">
        <v>384</v>
      </c>
      <c r="Y31" s="152"/>
      <c r="Z31" s="152"/>
      <c r="AA31" s="152"/>
      <c r="AB31" s="152"/>
      <c r="AC31" s="152"/>
      <c r="AD31" s="152"/>
      <c r="AE31" s="152"/>
      <c r="AF31" s="152"/>
      <c r="AG31" s="152" t="s">
        <v>385</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x14ac:dyDescent="0.2">
      <c r="A32" s="167" t="s">
        <v>210</v>
      </c>
      <c r="B32" s="168" t="s">
        <v>158</v>
      </c>
      <c r="C32" s="193" t="s">
        <v>159</v>
      </c>
      <c r="D32" s="169"/>
      <c r="E32" s="170"/>
      <c r="F32" s="171"/>
      <c r="G32" s="171">
        <f>SUMIF(AG33:AG57,"&lt;&gt;NOR",G33:G57)</f>
        <v>0</v>
      </c>
      <c r="H32" s="171"/>
      <c r="I32" s="171">
        <f>SUM(I33:I57)</f>
        <v>0</v>
      </c>
      <c r="J32" s="171"/>
      <c r="K32" s="171">
        <f>SUM(K33:K57)</f>
        <v>0</v>
      </c>
      <c r="L32" s="171"/>
      <c r="M32" s="171">
        <f>SUM(M33:M57)</f>
        <v>0</v>
      </c>
      <c r="N32" s="171"/>
      <c r="O32" s="171">
        <f>SUM(O33:O57)</f>
        <v>0.19</v>
      </c>
      <c r="P32" s="171"/>
      <c r="Q32" s="171">
        <f>SUM(Q33:Q57)</f>
        <v>6.0000000000000005E-2</v>
      </c>
      <c r="R32" s="171"/>
      <c r="S32" s="171"/>
      <c r="T32" s="171"/>
      <c r="U32" s="171"/>
      <c r="V32" s="171">
        <f>SUM(V33:V57)</f>
        <v>41.52</v>
      </c>
      <c r="W32" s="171"/>
      <c r="X32" s="172"/>
      <c r="AG32" t="s">
        <v>211</v>
      </c>
    </row>
    <row r="33" spans="1:60" outlineLevel="1" x14ac:dyDescent="0.2">
      <c r="A33" s="184">
        <v>19</v>
      </c>
      <c r="B33" s="185" t="s">
        <v>603</v>
      </c>
      <c r="C33" s="194" t="s">
        <v>604</v>
      </c>
      <c r="D33" s="186" t="s">
        <v>288</v>
      </c>
      <c r="E33" s="187">
        <v>25</v>
      </c>
      <c r="F33" s="188"/>
      <c r="G33" s="189">
        <f t="shared" ref="G33:G52" si="7">ROUND(E33*F33,2)</f>
        <v>0</v>
      </c>
      <c r="H33" s="188"/>
      <c r="I33" s="189">
        <f t="shared" ref="I33:I52" si="8">ROUND(E33*H33,2)</f>
        <v>0</v>
      </c>
      <c r="J33" s="188"/>
      <c r="K33" s="189">
        <f t="shared" ref="K33:K52" si="9">ROUND(E33*J33,2)</f>
        <v>0</v>
      </c>
      <c r="L33" s="189">
        <v>21</v>
      </c>
      <c r="M33" s="189">
        <f t="shared" ref="M33:M52" si="10">G33*(1+L33/100)</f>
        <v>0</v>
      </c>
      <c r="N33" s="189">
        <v>0</v>
      </c>
      <c r="O33" s="189">
        <f t="shared" ref="O33:O52" si="11">ROUND(E33*N33,2)</f>
        <v>0</v>
      </c>
      <c r="P33" s="189">
        <v>2.1299999999999999E-3</v>
      </c>
      <c r="Q33" s="189">
        <f t="shared" ref="Q33:Q52" si="12">ROUND(E33*P33,2)</f>
        <v>0.05</v>
      </c>
      <c r="R33" s="189"/>
      <c r="S33" s="189" t="s">
        <v>215</v>
      </c>
      <c r="T33" s="189" t="s">
        <v>215</v>
      </c>
      <c r="U33" s="189">
        <v>0.17299999999999999</v>
      </c>
      <c r="V33" s="189">
        <f t="shared" ref="V33:V52" si="13">ROUND(E33*U33,2)</f>
        <v>4.33</v>
      </c>
      <c r="W33" s="189"/>
      <c r="X33" s="190" t="s">
        <v>250</v>
      </c>
      <c r="Y33" s="152"/>
      <c r="Z33" s="152"/>
      <c r="AA33" s="152"/>
      <c r="AB33" s="152"/>
      <c r="AC33" s="152"/>
      <c r="AD33" s="152"/>
      <c r="AE33" s="152"/>
      <c r="AF33" s="152"/>
      <c r="AG33" s="152" t="s">
        <v>251</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84">
        <v>20</v>
      </c>
      <c r="B34" s="185" t="s">
        <v>605</v>
      </c>
      <c r="C34" s="194" t="s">
        <v>606</v>
      </c>
      <c r="D34" s="186" t="s">
        <v>259</v>
      </c>
      <c r="E34" s="187">
        <v>1</v>
      </c>
      <c r="F34" s="188"/>
      <c r="G34" s="189">
        <f t="shared" si="7"/>
        <v>0</v>
      </c>
      <c r="H34" s="188"/>
      <c r="I34" s="189">
        <f t="shared" si="8"/>
        <v>0</v>
      </c>
      <c r="J34" s="188"/>
      <c r="K34" s="189">
        <f t="shared" si="9"/>
        <v>0</v>
      </c>
      <c r="L34" s="189">
        <v>21</v>
      </c>
      <c r="M34" s="189">
        <f t="shared" si="10"/>
        <v>0</v>
      </c>
      <c r="N34" s="189">
        <v>0</v>
      </c>
      <c r="O34" s="189">
        <f t="shared" si="11"/>
        <v>0</v>
      </c>
      <c r="P34" s="189">
        <v>8.7000000000000001E-4</v>
      </c>
      <c r="Q34" s="189">
        <f t="shared" si="12"/>
        <v>0</v>
      </c>
      <c r="R34" s="189"/>
      <c r="S34" s="189" t="s">
        <v>215</v>
      </c>
      <c r="T34" s="189" t="s">
        <v>215</v>
      </c>
      <c r="U34" s="189">
        <v>0.3</v>
      </c>
      <c r="V34" s="189">
        <f t="shared" si="13"/>
        <v>0.3</v>
      </c>
      <c r="W34" s="189"/>
      <c r="X34" s="190" t="s">
        <v>250</v>
      </c>
      <c r="Y34" s="152"/>
      <c r="Z34" s="152"/>
      <c r="AA34" s="152"/>
      <c r="AB34" s="152"/>
      <c r="AC34" s="152"/>
      <c r="AD34" s="152"/>
      <c r="AE34" s="152"/>
      <c r="AF34" s="152"/>
      <c r="AG34" s="152" t="s">
        <v>251</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84">
        <v>21</v>
      </c>
      <c r="B35" s="185" t="s">
        <v>607</v>
      </c>
      <c r="C35" s="194" t="s">
        <v>608</v>
      </c>
      <c r="D35" s="186" t="s">
        <v>259</v>
      </c>
      <c r="E35" s="187">
        <v>2</v>
      </c>
      <c r="F35" s="188"/>
      <c r="G35" s="189">
        <f t="shared" si="7"/>
        <v>0</v>
      </c>
      <c r="H35" s="188"/>
      <c r="I35" s="189">
        <f t="shared" si="8"/>
        <v>0</v>
      </c>
      <c r="J35" s="188"/>
      <c r="K35" s="189">
        <f t="shared" si="9"/>
        <v>0</v>
      </c>
      <c r="L35" s="189">
        <v>21</v>
      </c>
      <c r="M35" s="189">
        <f t="shared" si="10"/>
        <v>0</v>
      </c>
      <c r="N35" s="189">
        <v>0</v>
      </c>
      <c r="O35" s="189">
        <f t="shared" si="11"/>
        <v>0</v>
      </c>
      <c r="P35" s="189">
        <v>2.2000000000000001E-4</v>
      </c>
      <c r="Q35" s="189">
        <f t="shared" si="12"/>
        <v>0</v>
      </c>
      <c r="R35" s="189"/>
      <c r="S35" s="189" t="s">
        <v>215</v>
      </c>
      <c r="T35" s="189" t="s">
        <v>215</v>
      </c>
      <c r="U35" s="189">
        <v>0.114</v>
      </c>
      <c r="V35" s="189">
        <f t="shared" si="13"/>
        <v>0.23</v>
      </c>
      <c r="W35" s="189"/>
      <c r="X35" s="190" t="s">
        <v>250</v>
      </c>
      <c r="Y35" s="152"/>
      <c r="Z35" s="152"/>
      <c r="AA35" s="152"/>
      <c r="AB35" s="152"/>
      <c r="AC35" s="152"/>
      <c r="AD35" s="152"/>
      <c r="AE35" s="152"/>
      <c r="AF35" s="152"/>
      <c r="AG35" s="152" t="s">
        <v>251</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84">
        <v>22</v>
      </c>
      <c r="B36" s="185" t="s">
        <v>609</v>
      </c>
      <c r="C36" s="194" t="s">
        <v>610</v>
      </c>
      <c r="D36" s="186" t="s">
        <v>288</v>
      </c>
      <c r="E36" s="187">
        <v>25</v>
      </c>
      <c r="F36" s="188"/>
      <c r="G36" s="189">
        <f t="shared" si="7"/>
        <v>0</v>
      </c>
      <c r="H36" s="188"/>
      <c r="I36" s="189">
        <f t="shared" si="8"/>
        <v>0</v>
      </c>
      <c r="J36" s="188"/>
      <c r="K36" s="189">
        <f t="shared" si="9"/>
        <v>0</v>
      </c>
      <c r="L36" s="189">
        <v>21</v>
      </c>
      <c r="M36" s="189">
        <f t="shared" si="10"/>
        <v>0</v>
      </c>
      <c r="N36" s="189">
        <v>0</v>
      </c>
      <c r="O36" s="189">
        <f t="shared" si="11"/>
        <v>0</v>
      </c>
      <c r="P36" s="189">
        <v>2.7999999999999998E-4</v>
      </c>
      <c r="Q36" s="189">
        <f t="shared" si="12"/>
        <v>0.01</v>
      </c>
      <c r="R36" s="189"/>
      <c r="S36" s="189" t="s">
        <v>215</v>
      </c>
      <c r="T36" s="189" t="s">
        <v>215</v>
      </c>
      <c r="U36" s="189">
        <v>5.1999999999999998E-2</v>
      </c>
      <c r="V36" s="189">
        <f t="shared" si="13"/>
        <v>1.3</v>
      </c>
      <c r="W36" s="189"/>
      <c r="X36" s="190" t="s">
        <v>250</v>
      </c>
      <c r="Y36" s="152"/>
      <c r="Z36" s="152"/>
      <c r="AA36" s="152"/>
      <c r="AB36" s="152"/>
      <c r="AC36" s="152"/>
      <c r="AD36" s="152"/>
      <c r="AE36" s="152"/>
      <c r="AF36" s="152"/>
      <c r="AG36" s="152" t="s">
        <v>251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4">
        <v>23</v>
      </c>
      <c r="B37" s="185" t="s">
        <v>611</v>
      </c>
      <c r="C37" s="194" t="s">
        <v>612</v>
      </c>
      <c r="D37" s="186" t="s">
        <v>288</v>
      </c>
      <c r="E37" s="187">
        <v>7</v>
      </c>
      <c r="F37" s="188"/>
      <c r="G37" s="189">
        <f t="shared" si="7"/>
        <v>0</v>
      </c>
      <c r="H37" s="188"/>
      <c r="I37" s="189">
        <f t="shared" si="8"/>
        <v>0</v>
      </c>
      <c r="J37" s="188"/>
      <c r="K37" s="189">
        <f t="shared" si="9"/>
        <v>0</v>
      </c>
      <c r="L37" s="189">
        <v>21</v>
      </c>
      <c r="M37" s="189">
        <f t="shared" si="10"/>
        <v>0</v>
      </c>
      <c r="N37" s="189">
        <v>3.9899999999999996E-3</v>
      </c>
      <c r="O37" s="189">
        <f t="shared" si="11"/>
        <v>0.03</v>
      </c>
      <c r="P37" s="189">
        <v>0</v>
      </c>
      <c r="Q37" s="189">
        <f t="shared" si="12"/>
        <v>0</v>
      </c>
      <c r="R37" s="189"/>
      <c r="S37" s="189" t="s">
        <v>215</v>
      </c>
      <c r="T37" s="189" t="s">
        <v>215</v>
      </c>
      <c r="U37" s="189">
        <v>0.54290000000000005</v>
      </c>
      <c r="V37" s="189">
        <f t="shared" si="13"/>
        <v>3.8</v>
      </c>
      <c r="W37" s="189"/>
      <c r="X37" s="190" t="s">
        <v>250</v>
      </c>
      <c r="Y37" s="152"/>
      <c r="Z37" s="152"/>
      <c r="AA37" s="152"/>
      <c r="AB37" s="152"/>
      <c r="AC37" s="152"/>
      <c r="AD37" s="152"/>
      <c r="AE37" s="152"/>
      <c r="AF37" s="152"/>
      <c r="AG37" s="152" t="s">
        <v>251</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84">
        <v>24</v>
      </c>
      <c r="B38" s="185" t="s">
        <v>613</v>
      </c>
      <c r="C38" s="194" t="s">
        <v>614</v>
      </c>
      <c r="D38" s="186" t="s">
        <v>288</v>
      </c>
      <c r="E38" s="187">
        <v>25</v>
      </c>
      <c r="F38" s="188"/>
      <c r="G38" s="189">
        <f t="shared" si="7"/>
        <v>0</v>
      </c>
      <c r="H38" s="188"/>
      <c r="I38" s="189">
        <f t="shared" si="8"/>
        <v>0</v>
      </c>
      <c r="J38" s="188"/>
      <c r="K38" s="189">
        <f t="shared" si="9"/>
        <v>0</v>
      </c>
      <c r="L38" s="189">
        <v>21</v>
      </c>
      <c r="M38" s="189">
        <f t="shared" si="10"/>
        <v>0</v>
      </c>
      <c r="N38" s="189">
        <v>5.1799999999999997E-3</v>
      </c>
      <c r="O38" s="189">
        <f t="shared" si="11"/>
        <v>0.13</v>
      </c>
      <c r="P38" s="189">
        <v>0</v>
      </c>
      <c r="Q38" s="189">
        <f t="shared" si="12"/>
        <v>0</v>
      </c>
      <c r="R38" s="189"/>
      <c r="S38" s="189" t="s">
        <v>215</v>
      </c>
      <c r="T38" s="189" t="s">
        <v>215</v>
      </c>
      <c r="U38" s="189">
        <v>0.63429999999999997</v>
      </c>
      <c r="V38" s="189">
        <f t="shared" si="13"/>
        <v>15.86</v>
      </c>
      <c r="W38" s="189"/>
      <c r="X38" s="190" t="s">
        <v>250</v>
      </c>
      <c r="Y38" s="152"/>
      <c r="Z38" s="152"/>
      <c r="AA38" s="152"/>
      <c r="AB38" s="152"/>
      <c r="AC38" s="152"/>
      <c r="AD38" s="152"/>
      <c r="AE38" s="152"/>
      <c r="AF38" s="152"/>
      <c r="AG38" s="152" t="s">
        <v>251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4">
        <v>25</v>
      </c>
      <c r="B39" s="185" t="s">
        <v>615</v>
      </c>
      <c r="C39" s="194" t="s">
        <v>616</v>
      </c>
      <c r="D39" s="186" t="s">
        <v>288</v>
      </c>
      <c r="E39" s="187">
        <v>7</v>
      </c>
      <c r="F39" s="188"/>
      <c r="G39" s="189">
        <f t="shared" si="7"/>
        <v>0</v>
      </c>
      <c r="H39" s="188"/>
      <c r="I39" s="189">
        <f t="shared" si="8"/>
        <v>0</v>
      </c>
      <c r="J39" s="188"/>
      <c r="K39" s="189">
        <f t="shared" si="9"/>
        <v>0</v>
      </c>
      <c r="L39" s="189">
        <v>21</v>
      </c>
      <c r="M39" s="189">
        <f t="shared" si="10"/>
        <v>0</v>
      </c>
      <c r="N39" s="189">
        <v>4.0099999999999997E-3</v>
      </c>
      <c r="O39" s="189">
        <f t="shared" si="11"/>
        <v>0.03</v>
      </c>
      <c r="P39" s="189">
        <v>0</v>
      </c>
      <c r="Q39" s="189">
        <f t="shared" si="12"/>
        <v>0</v>
      </c>
      <c r="R39" s="189"/>
      <c r="S39" s="189" t="s">
        <v>215</v>
      </c>
      <c r="T39" s="189" t="s">
        <v>215</v>
      </c>
      <c r="U39" s="189">
        <v>0.54290000000000005</v>
      </c>
      <c r="V39" s="189">
        <f t="shared" si="13"/>
        <v>3.8</v>
      </c>
      <c r="W39" s="189"/>
      <c r="X39" s="190" t="s">
        <v>250</v>
      </c>
      <c r="Y39" s="152"/>
      <c r="Z39" s="152"/>
      <c r="AA39" s="152"/>
      <c r="AB39" s="152"/>
      <c r="AC39" s="152"/>
      <c r="AD39" s="152"/>
      <c r="AE39" s="152"/>
      <c r="AF39" s="152"/>
      <c r="AG39" s="152" t="s">
        <v>251</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84">
        <v>26</v>
      </c>
      <c r="B40" s="185" t="s">
        <v>617</v>
      </c>
      <c r="C40" s="194" t="s">
        <v>618</v>
      </c>
      <c r="D40" s="186" t="s">
        <v>619</v>
      </c>
      <c r="E40" s="187">
        <v>1</v>
      </c>
      <c r="F40" s="188"/>
      <c r="G40" s="189">
        <f t="shared" si="7"/>
        <v>0</v>
      </c>
      <c r="H40" s="188"/>
      <c r="I40" s="189">
        <f t="shared" si="8"/>
        <v>0</v>
      </c>
      <c r="J40" s="188"/>
      <c r="K40" s="189">
        <f t="shared" si="9"/>
        <v>0</v>
      </c>
      <c r="L40" s="189">
        <v>21</v>
      </c>
      <c r="M40" s="189">
        <f t="shared" si="10"/>
        <v>0</v>
      </c>
      <c r="N40" s="189">
        <v>0</v>
      </c>
      <c r="O40" s="189">
        <f t="shared" si="11"/>
        <v>0</v>
      </c>
      <c r="P40" s="189">
        <v>0</v>
      </c>
      <c r="Q40" s="189">
        <f t="shared" si="12"/>
        <v>0</v>
      </c>
      <c r="R40" s="189"/>
      <c r="S40" s="189" t="s">
        <v>215</v>
      </c>
      <c r="T40" s="189" t="s">
        <v>215</v>
      </c>
      <c r="U40" s="189">
        <v>0.65566000000000002</v>
      </c>
      <c r="V40" s="189">
        <f t="shared" si="13"/>
        <v>0.66</v>
      </c>
      <c r="W40" s="189"/>
      <c r="X40" s="190" t="s">
        <v>250</v>
      </c>
      <c r="Y40" s="152"/>
      <c r="Z40" s="152"/>
      <c r="AA40" s="152"/>
      <c r="AB40" s="152"/>
      <c r="AC40" s="152"/>
      <c r="AD40" s="152"/>
      <c r="AE40" s="152"/>
      <c r="AF40" s="152"/>
      <c r="AG40" s="152" t="s">
        <v>251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22.5" outlineLevel="1" x14ac:dyDescent="0.2">
      <c r="A41" s="184">
        <v>27</v>
      </c>
      <c r="B41" s="185" t="s">
        <v>620</v>
      </c>
      <c r="C41" s="194" t="s">
        <v>621</v>
      </c>
      <c r="D41" s="186" t="s">
        <v>288</v>
      </c>
      <c r="E41" s="187">
        <v>14</v>
      </c>
      <c r="F41" s="188"/>
      <c r="G41" s="189">
        <f t="shared" si="7"/>
        <v>0</v>
      </c>
      <c r="H41" s="188"/>
      <c r="I41" s="189">
        <f t="shared" si="8"/>
        <v>0</v>
      </c>
      <c r="J41" s="188"/>
      <c r="K41" s="189">
        <f t="shared" si="9"/>
        <v>0</v>
      </c>
      <c r="L41" s="189">
        <v>21</v>
      </c>
      <c r="M41" s="189">
        <f t="shared" si="10"/>
        <v>0</v>
      </c>
      <c r="N41" s="189">
        <v>3.0000000000000001E-5</v>
      </c>
      <c r="O41" s="189">
        <f t="shared" si="11"/>
        <v>0</v>
      </c>
      <c r="P41" s="189">
        <v>0</v>
      </c>
      <c r="Q41" s="189">
        <f t="shared" si="12"/>
        <v>0</v>
      </c>
      <c r="R41" s="189"/>
      <c r="S41" s="189" t="s">
        <v>215</v>
      </c>
      <c r="T41" s="189" t="s">
        <v>215</v>
      </c>
      <c r="U41" s="189">
        <v>0.129</v>
      </c>
      <c r="V41" s="189">
        <f t="shared" si="13"/>
        <v>1.81</v>
      </c>
      <c r="W41" s="189"/>
      <c r="X41" s="190" t="s">
        <v>250</v>
      </c>
      <c r="Y41" s="152"/>
      <c r="Z41" s="152"/>
      <c r="AA41" s="152"/>
      <c r="AB41" s="152"/>
      <c r="AC41" s="152"/>
      <c r="AD41" s="152"/>
      <c r="AE41" s="152"/>
      <c r="AF41" s="152"/>
      <c r="AG41" s="152" t="s">
        <v>251</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ht="22.5" outlineLevel="1" x14ac:dyDescent="0.2">
      <c r="A42" s="184">
        <v>28</v>
      </c>
      <c r="B42" s="185" t="s">
        <v>622</v>
      </c>
      <c r="C42" s="194" t="s">
        <v>623</v>
      </c>
      <c r="D42" s="186" t="s">
        <v>288</v>
      </c>
      <c r="E42" s="187">
        <v>25</v>
      </c>
      <c r="F42" s="188"/>
      <c r="G42" s="189">
        <f t="shared" si="7"/>
        <v>0</v>
      </c>
      <c r="H42" s="188"/>
      <c r="I42" s="189">
        <f t="shared" si="8"/>
        <v>0</v>
      </c>
      <c r="J42" s="188"/>
      <c r="K42" s="189">
        <f t="shared" si="9"/>
        <v>0</v>
      </c>
      <c r="L42" s="189">
        <v>21</v>
      </c>
      <c r="M42" s="189">
        <f t="shared" si="10"/>
        <v>0</v>
      </c>
      <c r="N42" s="189">
        <v>6.0000000000000002E-5</v>
      </c>
      <c r="O42" s="189">
        <f t="shared" si="11"/>
        <v>0</v>
      </c>
      <c r="P42" s="189">
        <v>0</v>
      </c>
      <c r="Q42" s="189">
        <f t="shared" si="12"/>
        <v>0</v>
      </c>
      <c r="R42" s="189"/>
      <c r="S42" s="189" t="s">
        <v>215</v>
      </c>
      <c r="T42" s="189" t="s">
        <v>215</v>
      </c>
      <c r="U42" s="189">
        <v>0.129</v>
      </c>
      <c r="V42" s="189">
        <f t="shared" si="13"/>
        <v>3.23</v>
      </c>
      <c r="W42" s="189"/>
      <c r="X42" s="190" t="s">
        <v>250</v>
      </c>
      <c r="Y42" s="152"/>
      <c r="Z42" s="152"/>
      <c r="AA42" s="152"/>
      <c r="AB42" s="152"/>
      <c r="AC42" s="152"/>
      <c r="AD42" s="152"/>
      <c r="AE42" s="152"/>
      <c r="AF42" s="152"/>
      <c r="AG42" s="152" t="s">
        <v>251</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84">
        <v>29</v>
      </c>
      <c r="B43" s="185" t="s">
        <v>624</v>
      </c>
      <c r="C43" s="194" t="s">
        <v>625</v>
      </c>
      <c r="D43" s="186" t="s">
        <v>259</v>
      </c>
      <c r="E43" s="187">
        <v>4</v>
      </c>
      <c r="F43" s="188"/>
      <c r="G43" s="189">
        <f t="shared" si="7"/>
        <v>0</v>
      </c>
      <c r="H43" s="188"/>
      <c r="I43" s="189">
        <f t="shared" si="8"/>
        <v>0</v>
      </c>
      <c r="J43" s="188"/>
      <c r="K43" s="189">
        <f t="shared" si="9"/>
        <v>0</v>
      </c>
      <c r="L43" s="189">
        <v>21</v>
      </c>
      <c r="M43" s="189">
        <f t="shared" si="10"/>
        <v>0</v>
      </c>
      <c r="N43" s="189">
        <v>0</v>
      </c>
      <c r="O43" s="189">
        <f t="shared" si="11"/>
        <v>0</v>
      </c>
      <c r="P43" s="189">
        <v>0</v>
      </c>
      <c r="Q43" s="189">
        <f t="shared" si="12"/>
        <v>0</v>
      </c>
      <c r="R43" s="189"/>
      <c r="S43" s="189" t="s">
        <v>215</v>
      </c>
      <c r="T43" s="189" t="s">
        <v>215</v>
      </c>
      <c r="U43" s="189">
        <v>0.42499999999999999</v>
      </c>
      <c r="V43" s="189">
        <f t="shared" si="13"/>
        <v>1.7</v>
      </c>
      <c r="W43" s="189"/>
      <c r="X43" s="190" t="s">
        <v>250</v>
      </c>
      <c r="Y43" s="152"/>
      <c r="Z43" s="152"/>
      <c r="AA43" s="152"/>
      <c r="AB43" s="152"/>
      <c r="AC43" s="152"/>
      <c r="AD43" s="152"/>
      <c r="AE43" s="152"/>
      <c r="AF43" s="152"/>
      <c r="AG43" s="152" t="s">
        <v>251</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84">
        <v>30</v>
      </c>
      <c r="B44" s="185" t="s">
        <v>626</v>
      </c>
      <c r="C44" s="194" t="s">
        <v>627</v>
      </c>
      <c r="D44" s="186" t="s">
        <v>259</v>
      </c>
      <c r="E44" s="187">
        <v>1</v>
      </c>
      <c r="F44" s="188"/>
      <c r="G44" s="189">
        <f t="shared" si="7"/>
        <v>0</v>
      </c>
      <c r="H44" s="188"/>
      <c r="I44" s="189">
        <f t="shared" si="8"/>
        <v>0</v>
      </c>
      <c r="J44" s="188"/>
      <c r="K44" s="189">
        <f t="shared" si="9"/>
        <v>0</v>
      </c>
      <c r="L44" s="189">
        <v>21</v>
      </c>
      <c r="M44" s="189">
        <f t="shared" si="10"/>
        <v>0</v>
      </c>
      <c r="N44" s="189">
        <v>0</v>
      </c>
      <c r="O44" s="189">
        <f t="shared" si="11"/>
        <v>0</v>
      </c>
      <c r="P44" s="189">
        <v>5.2999999999999998E-4</v>
      </c>
      <c r="Q44" s="189">
        <f t="shared" si="12"/>
        <v>0</v>
      </c>
      <c r="R44" s="189"/>
      <c r="S44" s="189" t="s">
        <v>215</v>
      </c>
      <c r="T44" s="189" t="s">
        <v>215</v>
      </c>
      <c r="U44" s="189">
        <v>6.2E-2</v>
      </c>
      <c r="V44" s="189">
        <f t="shared" si="13"/>
        <v>0.06</v>
      </c>
      <c r="W44" s="189"/>
      <c r="X44" s="190" t="s">
        <v>250</v>
      </c>
      <c r="Y44" s="152"/>
      <c r="Z44" s="152"/>
      <c r="AA44" s="152"/>
      <c r="AB44" s="152"/>
      <c r="AC44" s="152"/>
      <c r="AD44" s="152"/>
      <c r="AE44" s="152"/>
      <c r="AF44" s="152"/>
      <c r="AG44" s="152" t="s">
        <v>251</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84">
        <v>31</v>
      </c>
      <c r="B45" s="185" t="s">
        <v>628</v>
      </c>
      <c r="C45" s="194" t="s">
        <v>629</v>
      </c>
      <c r="D45" s="186" t="s">
        <v>259</v>
      </c>
      <c r="E45" s="187">
        <v>1</v>
      </c>
      <c r="F45" s="188"/>
      <c r="G45" s="189">
        <f t="shared" si="7"/>
        <v>0</v>
      </c>
      <c r="H45" s="188"/>
      <c r="I45" s="189">
        <f t="shared" si="8"/>
        <v>0</v>
      </c>
      <c r="J45" s="188"/>
      <c r="K45" s="189">
        <f t="shared" si="9"/>
        <v>0</v>
      </c>
      <c r="L45" s="189">
        <v>21</v>
      </c>
      <c r="M45" s="189">
        <f t="shared" si="10"/>
        <v>0</v>
      </c>
      <c r="N45" s="189">
        <v>3.2000000000000003E-4</v>
      </c>
      <c r="O45" s="189">
        <f t="shared" si="11"/>
        <v>0</v>
      </c>
      <c r="P45" s="189">
        <v>0</v>
      </c>
      <c r="Q45" s="189">
        <f t="shared" si="12"/>
        <v>0</v>
      </c>
      <c r="R45" s="189"/>
      <c r="S45" s="189" t="s">
        <v>215</v>
      </c>
      <c r="T45" s="189" t="s">
        <v>215</v>
      </c>
      <c r="U45" s="189">
        <v>0.22700000000000001</v>
      </c>
      <c r="V45" s="189">
        <f t="shared" si="13"/>
        <v>0.23</v>
      </c>
      <c r="W45" s="189"/>
      <c r="X45" s="190" t="s">
        <v>250</v>
      </c>
      <c r="Y45" s="152"/>
      <c r="Z45" s="152"/>
      <c r="AA45" s="152"/>
      <c r="AB45" s="152"/>
      <c r="AC45" s="152"/>
      <c r="AD45" s="152"/>
      <c r="AE45" s="152"/>
      <c r="AF45" s="152"/>
      <c r="AG45" s="152" t="s">
        <v>251</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84">
        <v>32</v>
      </c>
      <c r="B46" s="185" t="s">
        <v>630</v>
      </c>
      <c r="C46" s="194" t="s">
        <v>631</v>
      </c>
      <c r="D46" s="186" t="s">
        <v>288</v>
      </c>
      <c r="E46" s="187">
        <v>25</v>
      </c>
      <c r="F46" s="188"/>
      <c r="G46" s="189">
        <f t="shared" si="7"/>
        <v>0</v>
      </c>
      <c r="H46" s="188"/>
      <c r="I46" s="189">
        <f t="shared" si="8"/>
        <v>0</v>
      </c>
      <c r="J46" s="188"/>
      <c r="K46" s="189">
        <f t="shared" si="9"/>
        <v>0</v>
      </c>
      <c r="L46" s="189">
        <v>21</v>
      </c>
      <c r="M46" s="189">
        <f t="shared" si="10"/>
        <v>0</v>
      </c>
      <c r="N46" s="189">
        <v>0</v>
      </c>
      <c r="O46" s="189">
        <f t="shared" si="11"/>
        <v>0</v>
      </c>
      <c r="P46" s="189">
        <v>0</v>
      </c>
      <c r="Q46" s="189">
        <f t="shared" si="12"/>
        <v>0</v>
      </c>
      <c r="R46" s="189"/>
      <c r="S46" s="189" t="s">
        <v>215</v>
      </c>
      <c r="T46" s="189" t="s">
        <v>215</v>
      </c>
      <c r="U46" s="189">
        <v>2.9000000000000001E-2</v>
      </c>
      <c r="V46" s="189">
        <f t="shared" si="13"/>
        <v>0.73</v>
      </c>
      <c r="W46" s="189"/>
      <c r="X46" s="190" t="s">
        <v>250</v>
      </c>
      <c r="Y46" s="152"/>
      <c r="Z46" s="152"/>
      <c r="AA46" s="152"/>
      <c r="AB46" s="152"/>
      <c r="AC46" s="152"/>
      <c r="AD46" s="152"/>
      <c r="AE46" s="152"/>
      <c r="AF46" s="152"/>
      <c r="AG46" s="152" t="s">
        <v>251</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84">
        <v>33</v>
      </c>
      <c r="B47" s="185" t="s">
        <v>632</v>
      </c>
      <c r="C47" s="194" t="s">
        <v>633</v>
      </c>
      <c r="D47" s="186" t="s">
        <v>288</v>
      </c>
      <c r="E47" s="187">
        <v>14</v>
      </c>
      <c r="F47" s="188"/>
      <c r="G47" s="189">
        <f t="shared" si="7"/>
        <v>0</v>
      </c>
      <c r="H47" s="188"/>
      <c r="I47" s="189">
        <f t="shared" si="8"/>
        <v>0</v>
      </c>
      <c r="J47" s="188"/>
      <c r="K47" s="189">
        <f t="shared" si="9"/>
        <v>0</v>
      </c>
      <c r="L47" s="189">
        <v>21</v>
      </c>
      <c r="M47" s="189">
        <f t="shared" si="10"/>
        <v>0</v>
      </c>
      <c r="N47" s="189">
        <v>1.8000000000000001E-4</v>
      </c>
      <c r="O47" s="189">
        <f t="shared" si="11"/>
        <v>0</v>
      </c>
      <c r="P47" s="189">
        <v>0</v>
      </c>
      <c r="Q47" s="189">
        <f t="shared" si="12"/>
        <v>0</v>
      </c>
      <c r="R47" s="189"/>
      <c r="S47" s="189" t="s">
        <v>215</v>
      </c>
      <c r="T47" s="189" t="s">
        <v>215</v>
      </c>
      <c r="U47" s="189">
        <v>6.7000000000000004E-2</v>
      </c>
      <c r="V47" s="189">
        <f t="shared" si="13"/>
        <v>0.94</v>
      </c>
      <c r="W47" s="189"/>
      <c r="X47" s="190" t="s">
        <v>250</v>
      </c>
      <c r="Y47" s="152"/>
      <c r="Z47" s="152"/>
      <c r="AA47" s="152"/>
      <c r="AB47" s="152"/>
      <c r="AC47" s="152"/>
      <c r="AD47" s="152"/>
      <c r="AE47" s="152"/>
      <c r="AF47" s="152"/>
      <c r="AG47" s="152" t="s">
        <v>251</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77">
        <v>34</v>
      </c>
      <c r="B48" s="178" t="s">
        <v>634</v>
      </c>
      <c r="C48" s="195" t="s">
        <v>635</v>
      </c>
      <c r="D48" s="179" t="s">
        <v>288</v>
      </c>
      <c r="E48" s="180">
        <v>39</v>
      </c>
      <c r="F48" s="181"/>
      <c r="G48" s="182">
        <f t="shared" si="7"/>
        <v>0</v>
      </c>
      <c r="H48" s="181"/>
      <c r="I48" s="182">
        <f t="shared" si="8"/>
        <v>0</v>
      </c>
      <c r="J48" s="181"/>
      <c r="K48" s="182">
        <f t="shared" si="9"/>
        <v>0</v>
      </c>
      <c r="L48" s="182">
        <v>21</v>
      </c>
      <c r="M48" s="182">
        <f t="shared" si="10"/>
        <v>0</v>
      </c>
      <c r="N48" s="182">
        <v>1.0000000000000001E-5</v>
      </c>
      <c r="O48" s="182">
        <f t="shared" si="11"/>
        <v>0</v>
      </c>
      <c r="P48" s="182">
        <v>0</v>
      </c>
      <c r="Q48" s="182">
        <f t="shared" si="12"/>
        <v>0</v>
      </c>
      <c r="R48" s="182"/>
      <c r="S48" s="182" t="s">
        <v>215</v>
      </c>
      <c r="T48" s="182" t="s">
        <v>215</v>
      </c>
      <c r="U48" s="182">
        <v>6.2E-2</v>
      </c>
      <c r="V48" s="182">
        <f t="shared" si="13"/>
        <v>2.42</v>
      </c>
      <c r="W48" s="182"/>
      <c r="X48" s="183" t="s">
        <v>250</v>
      </c>
      <c r="Y48" s="152"/>
      <c r="Z48" s="152"/>
      <c r="AA48" s="152"/>
      <c r="AB48" s="152"/>
      <c r="AC48" s="152"/>
      <c r="AD48" s="152"/>
      <c r="AE48" s="152"/>
      <c r="AF48" s="152"/>
      <c r="AG48" s="152" t="s">
        <v>251</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59">
        <v>35</v>
      </c>
      <c r="B49" s="160" t="s">
        <v>636</v>
      </c>
      <c r="C49" s="200" t="s">
        <v>637</v>
      </c>
      <c r="D49" s="161" t="s">
        <v>0</v>
      </c>
      <c r="E49" s="199"/>
      <c r="F49" s="163"/>
      <c r="G49" s="162">
        <f t="shared" si="7"/>
        <v>0</v>
      </c>
      <c r="H49" s="163"/>
      <c r="I49" s="162">
        <f t="shared" si="8"/>
        <v>0</v>
      </c>
      <c r="J49" s="163"/>
      <c r="K49" s="162">
        <f t="shared" si="9"/>
        <v>0</v>
      </c>
      <c r="L49" s="162">
        <v>21</v>
      </c>
      <c r="M49" s="162">
        <f t="shared" si="10"/>
        <v>0</v>
      </c>
      <c r="N49" s="162">
        <v>0</v>
      </c>
      <c r="O49" s="162">
        <f t="shared" si="11"/>
        <v>0</v>
      </c>
      <c r="P49" s="162">
        <v>0</v>
      </c>
      <c r="Q49" s="162">
        <f t="shared" si="12"/>
        <v>0</v>
      </c>
      <c r="R49" s="162"/>
      <c r="S49" s="162" t="s">
        <v>215</v>
      </c>
      <c r="T49" s="162" t="s">
        <v>215</v>
      </c>
      <c r="U49" s="162">
        <v>0</v>
      </c>
      <c r="V49" s="162">
        <f t="shared" si="13"/>
        <v>0</v>
      </c>
      <c r="W49" s="162"/>
      <c r="X49" s="162" t="s">
        <v>384</v>
      </c>
      <c r="Y49" s="152"/>
      <c r="Z49" s="152"/>
      <c r="AA49" s="152"/>
      <c r="AB49" s="152"/>
      <c r="AC49" s="152"/>
      <c r="AD49" s="152"/>
      <c r="AE49" s="152"/>
      <c r="AF49" s="152"/>
      <c r="AG49" s="152" t="s">
        <v>385</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59">
        <v>36</v>
      </c>
      <c r="B50" s="160" t="s">
        <v>638</v>
      </c>
      <c r="C50" s="200" t="s">
        <v>639</v>
      </c>
      <c r="D50" s="161" t="s">
        <v>0</v>
      </c>
      <c r="E50" s="199"/>
      <c r="F50" s="163"/>
      <c r="G50" s="162">
        <f t="shared" si="7"/>
        <v>0</v>
      </c>
      <c r="H50" s="163"/>
      <c r="I50" s="162">
        <f t="shared" si="8"/>
        <v>0</v>
      </c>
      <c r="J50" s="163"/>
      <c r="K50" s="162">
        <f t="shared" si="9"/>
        <v>0</v>
      </c>
      <c r="L50" s="162">
        <v>21</v>
      </c>
      <c r="M50" s="162">
        <f t="shared" si="10"/>
        <v>0</v>
      </c>
      <c r="N50" s="162">
        <v>0</v>
      </c>
      <c r="O50" s="162">
        <f t="shared" si="11"/>
        <v>0</v>
      </c>
      <c r="P50" s="162">
        <v>0</v>
      </c>
      <c r="Q50" s="162">
        <f t="shared" si="12"/>
        <v>0</v>
      </c>
      <c r="R50" s="162"/>
      <c r="S50" s="162" t="s">
        <v>215</v>
      </c>
      <c r="T50" s="162" t="s">
        <v>215</v>
      </c>
      <c r="U50" s="162">
        <v>0</v>
      </c>
      <c r="V50" s="162">
        <f t="shared" si="13"/>
        <v>0</v>
      </c>
      <c r="W50" s="162"/>
      <c r="X50" s="162" t="s">
        <v>384</v>
      </c>
      <c r="Y50" s="152"/>
      <c r="Z50" s="152"/>
      <c r="AA50" s="152"/>
      <c r="AB50" s="152"/>
      <c r="AC50" s="152"/>
      <c r="AD50" s="152"/>
      <c r="AE50" s="152"/>
      <c r="AF50" s="152"/>
      <c r="AG50" s="152" t="s">
        <v>385</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84">
        <v>37</v>
      </c>
      <c r="B51" s="185" t="s">
        <v>367</v>
      </c>
      <c r="C51" s="194" t="s">
        <v>368</v>
      </c>
      <c r="D51" s="186" t="s">
        <v>266</v>
      </c>
      <c r="E51" s="187">
        <v>6.2089999999999999E-2</v>
      </c>
      <c r="F51" s="188"/>
      <c r="G51" s="189">
        <f t="shared" si="7"/>
        <v>0</v>
      </c>
      <c r="H51" s="188"/>
      <c r="I51" s="189">
        <f t="shared" si="8"/>
        <v>0</v>
      </c>
      <c r="J51" s="188"/>
      <c r="K51" s="189">
        <f t="shared" si="9"/>
        <v>0</v>
      </c>
      <c r="L51" s="189">
        <v>21</v>
      </c>
      <c r="M51" s="189">
        <f t="shared" si="10"/>
        <v>0</v>
      </c>
      <c r="N51" s="189">
        <v>0</v>
      </c>
      <c r="O51" s="189">
        <f t="shared" si="11"/>
        <v>0</v>
      </c>
      <c r="P51" s="189">
        <v>0</v>
      </c>
      <c r="Q51" s="189">
        <f t="shared" si="12"/>
        <v>0</v>
      </c>
      <c r="R51" s="189"/>
      <c r="S51" s="189" t="s">
        <v>215</v>
      </c>
      <c r="T51" s="189" t="s">
        <v>215</v>
      </c>
      <c r="U51" s="189">
        <v>0.49</v>
      </c>
      <c r="V51" s="189">
        <f t="shared" si="13"/>
        <v>0.03</v>
      </c>
      <c r="W51" s="189"/>
      <c r="X51" s="190" t="s">
        <v>369</v>
      </c>
      <c r="Y51" s="152"/>
      <c r="Z51" s="152"/>
      <c r="AA51" s="152"/>
      <c r="AB51" s="152"/>
      <c r="AC51" s="152"/>
      <c r="AD51" s="152"/>
      <c r="AE51" s="152"/>
      <c r="AF51" s="152"/>
      <c r="AG51" s="152" t="s">
        <v>370</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77">
        <v>38</v>
      </c>
      <c r="B52" s="178" t="s">
        <v>371</v>
      </c>
      <c r="C52" s="195" t="s">
        <v>585</v>
      </c>
      <c r="D52" s="179" t="s">
        <v>266</v>
      </c>
      <c r="E52" s="180">
        <v>0.86926000000000003</v>
      </c>
      <c r="F52" s="181"/>
      <c r="G52" s="182">
        <f t="shared" si="7"/>
        <v>0</v>
      </c>
      <c r="H52" s="181"/>
      <c r="I52" s="182">
        <f t="shared" si="8"/>
        <v>0</v>
      </c>
      <c r="J52" s="181"/>
      <c r="K52" s="182">
        <f t="shared" si="9"/>
        <v>0</v>
      </c>
      <c r="L52" s="182">
        <v>21</v>
      </c>
      <c r="M52" s="182">
        <f t="shared" si="10"/>
        <v>0</v>
      </c>
      <c r="N52" s="182">
        <v>0</v>
      </c>
      <c r="O52" s="182">
        <f t="shared" si="11"/>
        <v>0</v>
      </c>
      <c r="P52" s="182">
        <v>0</v>
      </c>
      <c r="Q52" s="182">
        <f t="shared" si="12"/>
        <v>0</v>
      </c>
      <c r="R52" s="182"/>
      <c r="S52" s="182" t="s">
        <v>215</v>
      </c>
      <c r="T52" s="182" t="s">
        <v>215</v>
      </c>
      <c r="U52" s="182">
        <v>0</v>
      </c>
      <c r="V52" s="182">
        <f t="shared" si="13"/>
        <v>0</v>
      </c>
      <c r="W52" s="182"/>
      <c r="X52" s="183" t="s">
        <v>369</v>
      </c>
      <c r="Y52" s="152"/>
      <c r="Z52" s="152"/>
      <c r="AA52" s="152"/>
      <c r="AB52" s="152"/>
      <c r="AC52" s="152"/>
      <c r="AD52" s="152"/>
      <c r="AE52" s="152"/>
      <c r="AF52" s="152"/>
      <c r="AG52" s="152" t="s">
        <v>370</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59"/>
      <c r="B53" s="160"/>
      <c r="C53" s="253" t="s">
        <v>586</v>
      </c>
      <c r="D53" s="254"/>
      <c r="E53" s="254"/>
      <c r="F53" s="254"/>
      <c r="G53" s="254"/>
      <c r="H53" s="162"/>
      <c r="I53" s="162"/>
      <c r="J53" s="162"/>
      <c r="K53" s="162"/>
      <c r="L53" s="162"/>
      <c r="M53" s="162"/>
      <c r="N53" s="162"/>
      <c r="O53" s="162"/>
      <c r="P53" s="162"/>
      <c r="Q53" s="162"/>
      <c r="R53" s="162"/>
      <c r="S53" s="162"/>
      <c r="T53" s="162"/>
      <c r="U53" s="162"/>
      <c r="V53" s="162"/>
      <c r="W53" s="162"/>
      <c r="X53" s="162"/>
      <c r="Y53" s="152"/>
      <c r="Z53" s="152"/>
      <c r="AA53" s="152"/>
      <c r="AB53" s="152"/>
      <c r="AC53" s="152"/>
      <c r="AD53" s="152"/>
      <c r="AE53" s="152"/>
      <c r="AF53" s="152"/>
      <c r="AG53" s="152" t="s">
        <v>223</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84">
        <v>39</v>
      </c>
      <c r="B54" s="185" t="s">
        <v>374</v>
      </c>
      <c r="C54" s="194" t="s">
        <v>375</v>
      </c>
      <c r="D54" s="186" t="s">
        <v>266</v>
      </c>
      <c r="E54" s="187">
        <v>6.2089999999999999E-2</v>
      </c>
      <c r="F54" s="188"/>
      <c r="G54" s="189">
        <f>ROUND(E54*F54,2)</f>
        <v>0</v>
      </c>
      <c r="H54" s="188"/>
      <c r="I54" s="189">
        <f>ROUND(E54*H54,2)</f>
        <v>0</v>
      </c>
      <c r="J54" s="188"/>
      <c r="K54" s="189">
        <f>ROUND(E54*J54,2)</f>
        <v>0</v>
      </c>
      <c r="L54" s="189">
        <v>21</v>
      </c>
      <c r="M54" s="189">
        <f>G54*(1+L54/100)</f>
        <v>0</v>
      </c>
      <c r="N54" s="189">
        <v>0</v>
      </c>
      <c r="O54" s="189">
        <f>ROUND(E54*N54,2)</f>
        <v>0</v>
      </c>
      <c r="P54" s="189">
        <v>0</v>
      </c>
      <c r="Q54" s="189">
        <f>ROUND(E54*P54,2)</f>
        <v>0</v>
      </c>
      <c r="R54" s="189"/>
      <c r="S54" s="189" t="s">
        <v>215</v>
      </c>
      <c r="T54" s="189" t="s">
        <v>215</v>
      </c>
      <c r="U54" s="189">
        <v>0.94199999999999995</v>
      </c>
      <c r="V54" s="189">
        <f>ROUND(E54*U54,2)</f>
        <v>0.06</v>
      </c>
      <c r="W54" s="189"/>
      <c r="X54" s="190" t="s">
        <v>369</v>
      </c>
      <c r="Y54" s="152"/>
      <c r="Z54" s="152"/>
      <c r="AA54" s="152"/>
      <c r="AB54" s="152"/>
      <c r="AC54" s="152"/>
      <c r="AD54" s="152"/>
      <c r="AE54" s="152"/>
      <c r="AF54" s="152"/>
      <c r="AG54" s="152" t="s">
        <v>370</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ht="22.5" outlineLevel="1" x14ac:dyDescent="0.2">
      <c r="A55" s="177">
        <v>40</v>
      </c>
      <c r="B55" s="178" t="s">
        <v>376</v>
      </c>
      <c r="C55" s="195" t="s">
        <v>587</v>
      </c>
      <c r="D55" s="179" t="s">
        <v>266</v>
      </c>
      <c r="E55" s="180">
        <v>0.24836</v>
      </c>
      <c r="F55" s="181"/>
      <c r="G55" s="182">
        <f>ROUND(E55*F55,2)</f>
        <v>0</v>
      </c>
      <c r="H55" s="181"/>
      <c r="I55" s="182">
        <f>ROUND(E55*H55,2)</f>
        <v>0</v>
      </c>
      <c r="J55" s="181"/>
      <c r="K55" s="182">
        <f>ROUND(E55*J55,2)</f>
        <v>0</v>
      </c>
      <c r="L55" s="182">
        <v>21</v>
      </c>
      <c r="M55" s="182">
        <f>G55*(1+L55/100)</f>
        <v>0</v>
      </c>
      <c r="N55" s="182">
        <v>0</v>
      </c>
      <c r="O55" s="182">
        <f>ROUND(E55*N55,2)</f>
        <v>0</v>
      </c>
      <c r="P55" s="182">
        <v>0</v>
      </c>
      <c r="Q55" s="182">
        <f>ROUND(E55*P55,2)</f>
        <v>0</v>
      </c>
      <c r="R55" s="182"/>
      <c r="S55" s="182" t="s">
        <v>215</v>
      </c>
      <c r="T55" s="182" t="s">
        <v>215</v>
      </c>
      <c r="U55" s="182">
        <v>0.105</v>
      </c>
      <c r="V55" s="182">
        <f>ROUND(E55*U55,2)</f>
        <v>0.03</v>
      </c>
      <c r="W55" s="182"/>
      <c r="X55" s="183" t="s">
        <v>369</v>
      </c>
      <c r="Y55" s="152"/>
      <c r="Z55" s="152"/>
      <c r="AA55" s="152"/>
      <c r="AB55" s="152"/>
      <c r="AC55" s="152"/>
      <c r="AD55" s="152"/>
      <c r="AE55" s="152"/>
      <c r="AF55" s="152"/>
      <c r="AG55" s="152" t="s">
        <v>370</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
      <c r="A56" s="159"/>
      <c r="B56" s="160"/>
      <c r="C56" s="253" t="s">
        <v>588</v>
      </c>
      <c r="D56" s="254"/>
      <c r="E56" s="254"/>
      <c r="F56" s="254"/>
      <c r="G56" s="254"/>
      <c r="H56" s="162"/>
      <c r="I56" s="162"/>
      <c r="J56" s="162"/>
      <c r="K56" s="162"/>
      <c r="L56" s="162"/>
      <c r="M56" s="162"/>
      <c r="N56" s="162"/>
      <c r="O56" s="162"/>
      <c r="P56" s="162"/>
      <c r="Q56" s="162"/>
      <c r="R56" s="162"/>
      <c r="S56" s="162"/>
      <c r="T56" s="162"/>
      <c r="U56" s="162"/>
      <c r="V56" s="162"/>
      <c r="W56" s="162"/>
      <c r="X56" s="162"/>
      <c r="Y56" s="152"/>
      <c r="Z56" s="152"/>
      <c r="AA56" s="152"/>
      <c r="AB56" s="152"/>
      <c r="AC56" s="152"/>
      <c r="AD56" s="152"/>
      <c r="AE56" s="152"/>
      <c r="AF56" s="152"/>
      <c r="AG56" s="152" t="s">
        <v>223</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84">
        <v>41</v>
      </c>
      <c r="B57" s="185" t="s">
        <v>379</v>
      </c>
      <c r="C57" s="194" t="s">
        <v>380</v>
      </c>
      <c r="D57" s="186" t="s">
        <v>266</v>
      </c>
      <c r="E57" s="187">
        <v>6.2089999999999999E-2</v>
      </c>
      <c r="F57" s="188"/>
      <c r="G57" s="189">
        <f>ROUND(E57*F57,2)</f>
        <v>0</v>
      </c>
      <c r="H57" s="188"/>
      <c r="I57" s="189">
        <f>ROUND(E57*H57,2)</f>
        <v>0</v>
      </c>
      <c r="J57" s="188"/>
      <c r="K57" s="189">
        <f>ROUND(E57*J57,2)</f>
        <v>0</v>
      </c>
      <c r="L57" s="189">
        <v>21</v>
      </c>
      <c r="M57" s="189">
        <f>G57*(1+L57/100)</f>
        <v>0</v>
      </c>
      <c r="N57" s="189">
        <v>0</v>
      </c>
      <c r="O57" s="189">
        <f>ROUND(E57*N57,2)</f>
        <v>0</v>
      </c>
      <c r="P57" s="189">
        <v>0</v>
      </c>
      <c r="Q57" s="189">
        <f>ROUND(E57*P57,2)</f>
        <v>0</v>
      </c>
      <c r="R57" s="189"/>
      <c r="S57" s="189" t="s">
        <v>215</v>
      </c>
      <c r="T57" s="189" t="s">
        <v>381</v>
      </c>
      <c r="U57" s="189">
        <v>0</v>
      </c>
      <c r="V57" s="189">
        <f>ROUND(E57*U57,2)</f>
        <v>0</v>
      </c>
      <c r="W57" s="189"/>
      <c r="X57" s="190" t="s">
        <v>369</v>
      </c>
      <c r="Y57" s="152"/>
      <c r="Z57" s="152"/>
      <c r="AA57" s="152"/>
      <c r="AB57" s="152"/>
      <c r="AC57" s="152"/>
      <c r="AD57" s="152"/>
      <c r="AE57" s="152"/>
      <c r="AF57" s="152"/>
      <c r="AG57" s="152" t="s">
        <v>370</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x14ac:dyDescent="0.2">
      <c r="A58" s="167" t="s">
        <v>210</v>
      </c>
      <c r="B58" s="168" t="s">
        <v>160</v>
      </c>
      <c r="C58" s="193" t="s">
        <v>161</v>
      </c>
      <c r="D58" s="169"/>
      <c r="E58" s="170"/>
      <c r="F58" s="171"/>
      <c r="G58" s="171">
        <f>SUMIF(AG59:AG93,"&lt;&gt;NOR",G59:G93)</f>
        <v>0</v>
      </c>
      <c r="H58" s="171"/>
      <c r="I58" s="171">
        <f>SUM(I59:I93)</f>
        <v>0</v>
      </c>
      <c r="J58" s="171"/>
      <c r="K58" s="171">
        <f>SUM(K59:K93)</f>
        <v>0</v>
      </c>
      <c r="L58" s="171"/>
      <c r="M58" s="171">
        <f>SUM(M59:M93)</f>
        <v>0</v>
      </c>
      <c r="N58" s="171"/>
      <c r="O58" s="171">
        <f>SUM(O59:O93)</f>
        <v>0.12000000000000001</v>
      </c>
      <c r="P58" s="171"/>
      <c r="Q58" s="171">
        <f>SUM(Q59:Q93)</f>
        <v>0.03</v>
      </c>
      <c r="R58" s="171"/>
      <c r="S58" s="171"/>
      <c r="T58" s="171"/>
      <c r="U58" s="171"/>
      <c r="V58" s="171">
        <f>SUM(V59:V93)</f>
        <v>10.049999999999997</v>
      </c>
      <c r="W58" s="171"/>
      <c r="X58" s="172"/>
      <c r="AG58" t="s">
        <v>211</v>
      </c>
    </row>
    <row r="59" spans="1:60" ht="22.5" outlineLevel="1" x14ac:dyDescent="0.2">
      <c r="A59" s="184">
        <v>42</v>
      </c>
      <c r="B59" s="185" t="s">
        <v>640</v>
      </c>
      <c r="C59" s="194" t="s">
        <v>641</v>
      </c>
      <c r="D59" s="186" t="s">
        <v>259</v>
      </c>
      <c r="E59" s="187">
        <v>2</v>
      </c>
      <c r="F59" s="188"/>
      <c r="G59" s="189">
        <f t="shared" ref="G59:G88" si="14">ROUND(E59*F59,2)</f>
        <v>0</v>
      </c>
      <c r="H59" s="188"/>
      <c r="I59" s="189">
        <f t="shared" ref="I59:I88" si="15">ROUND(E59*H59,2)</f>
        <v>0</v>
      </c>
      <c r="J59" s="188"/>
      <c r="K59" s="189">
        <f t="shared" ref="K59:K88" si="16">ROUND(E59*J59,2)</f>
        <v>0</v>
      </c>
      <c r="L59" s="189">
        <v>21</v>
      </c>
      <c r="M59" s="189">
        <f t="shared" ref="M59:M88" si="17">G59*(1+L59/100)</f>
        <v>0</v>
      </c>
      <c r="N59" s="189">
        <v>9.0699999999999999E-3</v>
      </c>
      <c r="O59" s="189">
        <f t="shared" ref="O59:O88" si="18">ROUND(E59*N59,2)</f>
        <v>0.02</v>
      </c>
      <c r="P59" s="189">
        <v>0</v>
      </c>
      <c r="Q59" s="189">
        <f t="shared" ref="Q59:Q88" si="19">ROUND(E59*P59,2)</f>
        <v>0</v>
      </c>
      <c r="R59" s="189"/>
      <c r="S59" s="189" t="s">
        <v>215</v>
      </c>
      <c r="T59" s="189" t="s">
        <v>215</v>
      </c>
      <c r="U59" s="189">
        <v>0.25</v>
      </c>
      <c r="V59" s="189">
        <f t="shared" ref="V59:V88" si="20">ROUND(E59*U59,2)</f>
        <v>0.5</v>
      </c>
      <c r="W59" s="189"/>
      <c r="X59" s="190" t="s">
        <v>250</v>
      </c>
      <c r="Y59" s="152"/>
      <c r="Z59" s="152"/>
      <c r="AA59" s="152"/>
      <c r="AB59" s="152"/>
      <c r="AC59" s="152"/>
      <c r="AD59" s="152"/>
      <c r="AE59" s="152"/>
      <c r="AF59" s="152"/>
      <c r="AG59" s="152" t="s">
        <v>251</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84">
        <v>43</v>
      </c>
      <c r="B60" s="185" t="s">
        <v>642</v>
      </c>
      <c r="C60" s="194" t="s">
        <v>643</v>
      </c>
      <c r="D60" s="186" t="s">
        <v>259</v>
      </c>
      <c r="E60" s="187">
        <v>2</v>
      </c>
      <c r="F60" s="188"/>
      <c r="G60" s="189">
        <f t="shared" si="14"/>
        <v>0</v>
      </c>
      <c r="H60" s="188"/>
      <c r="I60" s="189">
        <f t="shared" si="15"/>
        <v>0</v>
      </c>
      <c r="J60" s="188"/>
      <c r="K60" s="189">
        <f t="shared" si="16"/>
        <v>0</v>
      </c>
      <c r="L60" s="189">
        <v>21</v>
      </c>
      <c r="M60" s="189">
        <f t="shared" si="17"/>
        <v>0</v>
      </c>
      <c r="N60" s="189">
        <v>0</v>
      </c>
      <c r="O60" s="189">
        <f t="shared" si="18"/>
        <v>0</v>
      </c>
      <c r="P60" s="189">
        <v>0</v>
      </c>
      <c r="Q60" s="189">
        <f t="shared" si="19"/>
        <v>0</v>
      </c>
      <c r="R60" s="189"/>
      <c r="S60" s="189" t="s">
        <v>215</v>
      </c>
      <c r="T60" s="189" t="s">
        <v>215</v>
      </c>
      <c r="U60" s="189">
        <v>0.42499999999999999</v>
      </c>
      <c r="V60" s="189">
        <f t="shared" si="20"/>
        <v>0.85</v>
      </c>
      <c r="W60" s="189"/>
      <c r="X60" s="190" t="s">
        <v>250</v>
      </c>
      <c r="Y60" s="152"/>
      <c r="Z60" s="152"/>
      <c r="AA60" s="152"/>
      <c r="AB60" s="152"/>
      <c r="AC60" s="152"/>
      <c r="AD60" s="152"/>
      <c r="AE60" s="152"/>
      <c r="AF60" s="152"/>
      <c r="AG60" s="152" t="s">
        <v>251</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
      <c r="A61" s="184">
        <v>44</v>
      </c>
      <c r="B61" s="185" t="s">
        <v>644</v>
      </c>
      <c r="C61" s="194" t="s">
        <v>645</v>
      </c>
      <c r="D61" s="186" t="s">
        <v>619</v>
      </c>
      <c r="E61" s="187">
        <v>1</v>
      </c>
      <c r="F61" s="188"/>
      <c r="G61" s="189">
        <f t="shared" si="14"/>
        <v>0</v>
      </c>
      <c r="H61" s="188"/>
      <c r="I61" s="189">
        <f t="shared" si="15"/>
        <v>0</v>
      </c>
      <c r="J61" s="188"/>
      <c r="K61" s="189">
        <f t="shared" si="16"/>
        <v>0</v>
      </c>
      <c r="L61" s="189">
        <v>21</v>
      </c>
      <c r="M61" s="189">
        <f t="shared" si="17"/>
        <v>0</v>
      </c>
      <c r="N61" s="189">
        <v>0</v>
      </c>
      <c r="O61" s="189">
        <f t="shared" si="18"/>
        <v>0</v>
      </c>
      <c r="P61" s="189">
        <v>1.9460000000000002E-2</v>
      </c>
      <c r="Q61" s="189">
        <f t="shared" si="19"/>
        <v>0.02</v>
      </c>
      <c r="R61" s="189"/>
      <c r="S61" s="189" t="s">
        <v>215</v>
      </c>
      <c r="T61" s="189" t="s">
        <v>215</v>
      </c>
      <c r="U61" s="189">
        <v>0.38200000000000001</v>
      </c>
      <c r="V61" s="189">
        <f t="shared" si="20"/>
        <v>0.38</v>
      </c>
      <c r="W61" s="189"/>
      <c r="X61" s="190" t="s">
        <v>250</v>
      </c>
      <c r="Y61" s="152"/>
      <c r="Z61" s="152"/>
      <c r="AA61" s="152"/>
      <c r="AB61" s="152"/>
      <c r="AC61" s="152"/>
      <c r="AD61" s="152"/>
      <c r="AE61" s="152"/>
      <c r="AF61" s="152"/>
      <c r="AG61" s="152" t="s">
        <v>251</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
      <c r="A62" s="184">
        <v>45</v>
      </c>
      <c r="B62" s="185" t="s">
        <v>646</v>
      </c>
      <c r="C62" s="194" t="s">
        <v>647</v>
      </c>
      <c r="D62" s="186" t="s">
        <v>619</v>
      </c>
      <c r="E62" s="187">
        <v>1</v>
      </c>
      <c r="F62" s="188"/>
      <c r="G62" s="189">
        <f t="shared" si="14"/>
        <v>0</v>
      </c>
      <c r="H62" s="188"/>
      <c r="I62" s="189">
        <f t="shared" si="15"/>
        <v>0</v>
      </c>
      <c r="J62" s="188"/>
      <c r="K62" s="189">
        <f t="shared" si="16"/>
        <v>0</v>
      </c>
      <c r="L62" s="189">
        <v>21</v>
      </c>
      <c r="M62" s="189">
        <f t="shared" si="17"/>
        <v>0</v>
      </c>
      <c r="N62" s="189">
        <v>8.4000000000000003E-4</v>
      </c>
      <c r="O62" s="189">
        <f t="shared" si="18"/>
        <v>0</v>
      </c>
      <c r="P62" s="189">
        <v>0</v>
      </c>
      <c r="Q62" s="189">
        <f t="shared" si="19"/>
        <v>0</v>
      </c>
      <c r="R62" s="189"/>
      <c r="S62" s="189" t="s">
        <v>215</v>
      </c>
      <c r="T62" s="189" t="s">
        <v>215</v>
      </c>
      <c r="U62" s="189">
        <v>1.2529999999999999</v>
      </c>
      <c r="V62" s="189">
        <f t="shared" si="20"/>
        <v>1.25</v>
      </c>
      <c r="W62" s="189"/>
      <c r="X62" s="190" t="s">
        <v>250</v>
      </c>
      <c r="Y62" s="152"/>
      <c r="Z62" s="152"/>
      <c r="AA62" s="152"/>
      <c r="AB62" s="152"/>
      <c r="AC62" s="152"/>
      <c r="AD62" s="152"/>
      <c r="AE62" s="152"/>
      <c r="AF62" s="152"/>
      <c r="AG62" s="152" t="s">
        <v>251</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
      <c r="A63" s="184">
        <v>46</v>
      </c>
      <c r="B63" s="185" t="s">
        <v>648</v>
      </c>
      <c r="C63" s="194" t="s">
        <v>649</v>
      </c>
      <c r="D63" s="186" t="s">
        <v>259</v>
      </c>
      <c r="E63" s="187">
        <v>1</v>
      </c>
      <c r="F63" s="188"/>
      <c r="G63" s="189">
        <f t="shared" si="14"/>
        <v>0</v>
      </c>
      <c r="H63" s="188"/>
      <c r="I63" s="189">
        <f t="shared" si="15"/>
        <v>0</v>
      </c>
      <c r="J63" s="188"/>
      <c r="K63" s="189">
        <f t="shared" si="16"/>
        <v>0</v>
      </c>
      <c r="L63" s="189">
        <v>21</v>
      </c>
      <c r="M63" s="189">
        <f t="shared" si="17"/>
        <v>0</v>
      </c>
      <c r="N63" s="189">
        <v>1.4999999999999999E-2</v>
      </c>
      <c r="O63" s="189">
        <f t="shared" si="18"/>
        <v>0.02</v>
      </c>
      <c r="P63" s="189">
        <v>0</v>
      </c>
      <c r="Q63" s="189">
        <f t="shared" si="19"/>
        <v>0</v>
      </c>
      <c r="R63" s="189" t="s">
        <v>269</v>
      </c>
      <c r="S63" s="189" t="s">
        <v>215</v>
      </c>
      <c r="T63" s="189" t="s">
        <v>215</v>
      </c>
      <c r="U63" s="189">
        <v>0</v>
      </c>
      <c r="V63" s="189">
        <f t="shared" si="20"/>
        <v>0</v>
      </c>
      <c r="W63" s="189"/>
      <c r="X63" s="190" t="s">
        <v>270</v>
      </c>
      <c r="Y63" s="152"/>
      <c r="Z63" s="152"/>
      <c r="AA63" s="152"/>
      <c r="AB63" s="152"/>
      <c r="AC63" s="152"/>
      <c r="AD63" s="152"/>
      <c r="AE63" s="152"/>
      <c r="AF63" s="152"/>
      <c r="AG63" s="152" t="s">
        <v>271</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84">
        <v>47</v>
      </c>
      <c r="B64" s="185" t="s">
        <v>650</v>
      </c>
      <c r="C64" s="194" t="s">
        <v>651</v>
      </c>
      <c r="D64" s="186" t="s">
        <v>619</v>
      </c>
      <c r="E64" s="187">
        <v>1</v>
      </c>
      <c r="F64" s="188"/>
      <c r="G64" s="189">
        <f t="shared" si="14"/>
        <v>0</v>
      </c>
      <c r="H64" s="188"/>
      <c r="I64" s="189">
        <f t="shared" si="15"/>
        <v>0</v>
      </c>
      <c r="J64" s="188"/>
      <c r="K64" s="189">
        <f t="shared" si="16"/>
        <v>0</v>
      </c>
      <c r="L64" s="189">
        <v>21</v>
      </c>
      <c r="M64" s="189">
        <f t="shared" si="17"/>
        <v>0</v>
      </c>
      <c r="N64" s="189">
        <v>7.2000000000000005E-4</v>
      </c>
      <c r="O64" s="189">
        <f t="shared" si="18"/>
        <v>0</v>
      </c>
      <c r="P64" s="189">
        <v>0</v>
      </c>
      <c r="Q64" s="189">
        <f t="shared" si="19"/>
        <v>0</v>
      </c>
      <c r="R64" s="189"/>
      <c r="S64" s="189" t="s">
        <v>215</v>
      </c>
      <c r="T64" s="189" t="s">
        <v>215</v>
      </c>
      <c r="U64" s="189">
        <v>0.50600000000000001</v>
      </c>
      <c r="V64" s="189">
        <f t="shared" si="20"/>
        <v>0.51</v>
      </c>
      <c r="W64" s="189"/>
      <c r="X64" s="190" t="s">
        <v>250</v>
      </c>
      <c r="Y64" s="152"/>
      <c r="Z64" s="152"/>
      <c r="AA64" s="152"/>
      <c r="AB64" s="152"/>
      <c r="AC64" s="152"/>
      <c r="AD64" s="152"/>
      <c r="AE64" s="152"/>
      <c r="AF64" s="152"/>
      <c r="AG64" s="152" t="s">
        <v>251</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84">
        <v>48</v>
      </c>
      <c r="B65" s="185" t="s">
        <v>652</v>
      </c>
      <c r="C65" s="194" t="s">
        <v>653</v>
      </c>
      <c r="D65" s="186" t="s">
        <v>259</v>
      </c>
      <c r="E65" s="187">
        <v>1</v>
      </c>
      <c r="F65" s="188"/>
      <c r="G65" s="189">
        <f t="shared" si="14"/>
        <v>0</v>
      </c>
      <c r="H65" s="188"/>
      <c r="I65" s="189">
        <f t="shared" si="15"/>
        <v>0</v>
      </c>
      <c r="J65" s="188"/>
      <c r="K65" s="189">
        <f t="shared" si="16"/>
        <v>0</v>
      </c>
      <c r="L65" s="189">
        <v>21</v>
      </c>
      <c r="M65" s="189">
        <f t="shared" si="17"/>
        <v>0</v>
      </c>
      <c r="N65" s="189">
        <v>3.2000000000000002E-3</v>
      </c>
      <c r="O65" s="189">
        <f t="shared" si="18"/>
        <v>0</v>
      </c>
      <c r="P65" s="189">
        <v>0</v>
      </c>
      <c r="Q65" s="189">
        <f t="shared" si="19"/>
        <v>0</v>
      </c>
      <c r="R65" s="189" t="s">
        <v>269</v>
      </c>
      <c r="S65" s="189" t="s">
        <v>215</v>
      </c>
      <c r="T65" s="189" t="s">
        <v>232</v>
      </c>
      <c r="U65" s="189">
        <v>0</v>
      </c>
      <c r="V65" s="189">
        <f t="shared" si="20"/>
        <v>0</v>
      </c>
      <c r="W65" s="189"/>
      <c r="X65" s="190" t="s">
        <v>270</v>
      </c>
      <c r="Y65" s="152"/>
      <c r="Z65" s="152"/>
      <c r="AA65" s="152"/>
      <c r="AB65" s="152"/>
      <c r="AC65" s="152"/>
      <c r="AD65" s="152"/>
      <c r="AE65" s="152"/>
      <c r="AF65" s="152"/>
      <c r="AG65" s="152" t="s">
        <v>271</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84">
        <v>49</v>
      </c>
      <c r="B66" s="185" t="s">
        <v>654</v>
      </c>
      <c r="C66" s="194" t="s">
        <v>655</v>
      </c>
      <c r="D66" s="186" t="s">
        <v>619</v>
      </c>
      <c r="E66" s="187">
        <v>1</v>
      </c>
      <c r="F66" s="188"/>
      <c r="G66" s="189">
        <f t="shared" si="14"/>
        <v>0</v>
      </c>
      <c r="H66" s="188"/>
      <c r="I66" s="189">
        <f t="shared" si="15"/>
        <v>0</v>
      </c>
      <c r="J66" s="188"/>
      <c r="K66" s="189">
        <f t="shared" si="16"/>
        <v>0</v>
      </c>
      <c r="L66" s="189">
        <v>21</v>
      </c>
      <c r="M66" s="189">
        <f t="shared" si="17"/>
        <v>0</v>
      </c>
      <c r="N66" s="189">
        <v>2.8819999999999998E-2</v>
      </c>
      <c r="O66" s="189">
        <f t="shared" si="18"/>
        <v>0.03</v>
      </c>
      <c r="P66" s="189">
        <v>0</v>
      </c>
      <c r="Q66" s="189">
        <f t="shared" si="19"/>
        <v>0</v>
      </c>
      <c r="R66" s="189"/>
      <c r="S66" s="189" t="s">
        <v>215</v>
      </c>
      <c r="T66" s="189" t="s">
        <v>215</v>
      </c>
      <c r="U66" s="189">
        <v>2.9580000000000002</v>
      </c>
      <c r="V66" s="189">
        <f t="shared" si="20"/>
        <v>2.96</v>
      </c>
      <c r="W66" s="189"/>
      <c r="X66" s="190" t="s">
        <v>250</v>
      </c>
      <c r="Y66" s="152"/>
      <c r="Z66" s="152"/>
      <c r="AA66" s="152"/>
      <c r="AB66" s="152"/>
      <c r="AC66" s="152"/>
      <c r="AD66" s="152"/>
      <c r="AE66" s="152"/>
      <c r="AF66" s="152"/>
      <c r="AG66" s="152" t="s">
        <v>251</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84">
        <v>50</v>
      </c>
      <c r="B67" s="185" t="s">
        <v>656</v>
      </c>
      <c r="C67" s="194" t="s">
        <v>657</v>
      </c>
      <c r="D67" s="186" t="s">
        <v>259</v>
      </c>
      <c r="E67" s="187">
        <v>1</v>
      </c>
      <c r="F67" s="188"/>
      <c r="G67" s="189">
        <f t="shared" si="14"/>
        <v>0</v>
      </c>
      <c r="H67" s="188"/>
      <c r="I67" s="189">
        <f t="shared" si="15"/>
        <v>0</v>
      </c>
      <c r="J67" s="188"/>
      <c r="K67" s="189">
        <f t="shared" si="16"/>
        <v>0</v>
      </c>
      <c r="L67" s="189">
        <v>21</v>
      </c>
      <c r="M67" s="189">
        <f t="shared" si="17"/>
        <v>0</v>
      </c>
      <c r="N67" s="189">
        <v>3.5999999999999997E-2</v>
      </c>
      <c r="O67" s="189">
        <f t="shared" si="18"/>
        <v>0.04</v>
      </c>
      <c r="P67" s="189">
        <v>0</v>
      </c>
      <c r="Q67" s="189">
        <f t="shared" si="19"/>
        <v>0</v>
      </c>
      <c r="R67" s="189" t="s">
        <v>269</v>
      </c>
      <c r="S67" s="189" t="s">
        <v>215</v>
      </c>
      <c r="T67" s="189" t="s">
        <v>215</v>
      </c>
      <c r="U67" s="189">
        <v>0</v>
      </c>
      <c r="V67" s="189">
        <f t="shared" si="20"/>
        <v>0</v>
      </c>
      <c r="W67" s="189"/>
      <c r="X67" s="190" t="s">
        <v>270</v>
      </c>
      <c r="Y67" s="152"/>
      <c r="Z67" s="152"/>
      <c r="AA67" s="152"/>
      <c r="AB67" s="152"/>
      <c r="AC67" s="152"/>
      <c r="AD67" s="152"/>
      <c r="AE67" s="152"/>
      <c r="AF67" s="152"/>
      <c r="AG67" s="152" t="s">
        <v>271</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84">
        <v>51</v>
      </c>
      <c r="B68" s="185" t="s">
        <v>658</v>
      </c>
      <c r="C68" s="194" t="s">
        <v>659</v>
      </c>
      <c r="D68" s="186" t="s">
        <v>619</v>
      </c>
      <c r="E68" s="187">
        <v>1</v>
      </c>
      <c r="F68" s="188"/>
      <c r="G68" s="189">
        <f t="shared" si="14"/>
        <v>0</v>
      </c>
      <c r="H68" s="188"/>
      <c r="I68" s="189">
        <f t="shared" si="15"/>
        <v>0</v>
      </c>
      <c r="J68" s="188"/>
      <c r="K68" s="189">
        <f t="shared" si="16"/>
        <v>0</v>
      </c>
      <c r="L68" s="189">
        <v>21</v>
      </c>
      <c r="M68" s="189">
        <f t="shared" si="17"/>
        <v>0</v>
      </c>
      <c r="N68" s="189">
        <v>1.7000000000000001E-4</v>
      </c>
      <c r="O68" s="189">
        <f t="shared" si="18"/>
        <v>0</v>
      </c>
      <c r="P68" s="189">
        <v>0</v>
      </c>
      <c r="Q68" s="189">
        <f t="shared" si="19"/>
        <v>0</v>
      </c>
      <c r="R68" s="189"/>
      <c r="S68" s="189" t="s">
        <v>215</v>
      </c>
      <c r="T68" s="189" t="s">
        <v>215</v>
      </c>
      <c r="U68" s="189">
        <v>0.22700000000000001</v>
      </c>
      <c r="V68" s="189">
        <f t="shared" si="20"/>
        <v>0.23</v>
      </c>
      <c r="W68" s="189"/>
      <c r="X68" s="190" t="s">
        <v>250</v>
      </c>
      <c r="Y68" s="152"/>
      <c r="Z68" s="152"/>
      <c r="AA68" s="152"/>
      <c r="AB68" s="152"/>
      <c r="AC68" s="152"/>
      <c r="AD68" s="152"/>
      <c r="AE68" s="152"/>
      <c r="AF68" s="152"/>
      <c r="AG68" s="152" t="s">
        <v>251</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84">
        <v>52</v>
      </c>
      <c r="B69" s="185" t="s">
        <v>660</v>
      </c>
      <c r="C69" s="194" t="s">
        <v>661</v>
      </c>
      <c r="D69" s="186" t="s">
        <v>619</v>
      </c>
      <c r="E69" s="187">
        <v>1</v>
      </c>
      <c r="F69" s="188"/>
      <c r="G69" s="189">
        <f t="shared" si="14"/>
        <v>0</v>
      </c>
      <c r="H69" s="188"/>
      <c r="I69" s="189">
        <f t="shared" si="15"/>
        <v>0</v>
      </c>
      <c r="J69" s="188"/>
      <c r="K69" s="189">
        <f t="shared" si="16"/>
        <v>0</v>
      </c>
      <c r="L69" s="189">
        <v>21</v>
      </c>
      <c r="M69" s="189">
        <f t="shared" si="17"/>
        <v>0</v>
      </c>
      <c r="N69" s="189">
        <v>2.4000000000000001E-4</v>
      </c>
      <c r="O69" s="189">
        <f t="shared" si="18"/>
        <v>0</v>
      </c>
      <c r="P69" s="189">
        <v>0</v>
      </c>
      <c r="Q69" s="189">
        <f t="shared" si="19"/>
        <v>0</v>
      </c>
      <c r="R69" s="189"/>
      <c r="S69" s="189" t="s">
        <v>215</v>
      </c>
      <c r="T69" s="189" t="s">
        <v>215</v>
      </c>
      <c r="U69" s="189">
        <v>0.124</v>
      </c>
      <c r="V69" s="189">
        <f t="shared" si="20"/>
        <v>0.12</v>
      </c>
      <c r="W69" s="189"/>
      <c r="X69" s="190" t="s">
        <v>250</v>
      </c>
      <c r="Y69" s="152"/>
      <c r="Z69" s="152"/>
      <c r="AA69" s="152"/>
      <c r="AB69" s="152"/>
      <c r="AC69" s="152"/>
      <c r="AD69" s="152"/>
      <c r="AE69" s="152"/>
      <c r="AF69" s="152"/>
      <c r="AG69" s="152" t="s">
        <v>251</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
      <c r="A70" s="184">
        <v>53</v>
      </c>
      <c r="B70" s="185" t="s">
        <v>662</v>
      </c>
      <c r="C70" s="194" t="s">
        <v>663</v>
      </c>
      <c r="D70" s="186" t="s">
        <v>619</v>
      </c>
      <c r="E70" s="187">
        <v>2</v>
      </c>
      <c r="F70" s="188"/>
      <c r="G70" s="189">
        <f t="shared" si="14"/>
        <v>0</v>
      </c>
      <c r="H70" s="188"/>
      <c r="I70" s="189">
        <f t="shared" si="15"/>
        <v>0</v>
      </c>
      <c r="J70" s="188"/>
      <c r="K70" s="189">
        <f t="shared" si="16"/>
        <v>0</v>
      </c>
      <c r="L70" s="189">
        <v>21</v>
      </c>
      <c r="M70" s="189">
        <f t="shared" si="17"/>
        <v>0</v>
      </c>
      <c r="N70" s="189">
        <v>0</v>
      </c>
      <c r="O70" s="189">
        <f t="shared" si="18"/>
        <v>0</v>
      </c>
      <c r="P70" s="189">
        <v>1.56E-3</v>
      </c>
      <c r="Q70" s="189">
        <f t="shared" si="19"/>
        <v>0</v>
      </c>
      <c r="R70" s="189"/>
      <c r="S70" s="189" t="s">
        <v>215</v>
      </c>
      <c r="T70" s="189" t="s">
        <v>215</v>
      </c>
      <c r="U70" s="189">
        <v>0.217</v>
      </c>
      <c r="V70" s="189">
        <f t="shared" si="20"/>
        <v>0.43</v>
      </c>
      <c r="W70" s="189"/>
      <c r="X70" s="190" t="s">
        <v>250</v>
      </c>
      <c r="Y70" s="152"/>
      <c r="Z70" s="152"/>
      <c r="AA70" s="152"/>
      <c r="AB70" s="152"/>
      <c r="AC70" s="152"/>
      <c r="AD70" s="152"/>
      <c r="AE70" s="152"/>
      <c r="AF70" s="152"/>
      <c r="AG70" s="152" t="s">
        <v>251</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84">
        <v>54</v>
      </c>
      <c r="B71" s="185" t="s">
        <v>664</v>
      </c>
      <c r="C71" s="194" t="s">
        <v>665</v>
      </c>
      <c r="D71" s="186" t="s">
        <v>259</v>
      </c>
      <c r="E71" s="187">
        <v>3</v>
      </c>
      <c r="F71" s="188"/>
      <c r="G71" s="189">
        <f t="shared" si="14"/>
        <v>0</v>
      </c>
      <c r="H71" s="188"/>
      <c r="I71" s="189">
        <f t="shared" si="15"/>
        <v>0</v>
      </c>
      <c r="J71" s="188"/>
      <c r="K71" s="189">
        <f t="shared" si="16"/>
        <v>0</v>
      </c>
      <c r="L71" s="189">
        <v>21</v>
      </c>
      <c r="M71" s="189">
        <f t="shared" si="17"/>
        <v>0</v>
      </c>
      <c r="N71" s="189">
        <v>1.8000000000000001E-4</v>
      </c>
      <c r="O71" s="189">
        <f t="shared" si="18"/>
        <v>0</v>
      </c>
      <c r="P71" s="189">
        <v>0</v>
      </c>
      <c r="Q71" s="189">
        <f t="shared" si="19"/>
        <v>0</v>
      </c>
      <c r="R71" s="189"/>
      <c r="S71" s="189" t="s">
        <v>215</v>
      </c>
      <c r="T71" s="189" t="s">
        <v>215</v>
      </c>
      <c r="U71" s="189">
        <v>0.47599999999999998</v>
      </c>
      <c r="V71" s="189">
        <f t="shared" si="20"/>
        <v>1.43</v>
      </c>
      <c r="W71" s="189"/>
      <c r="X71" s="190" t="s">
        <v>250</v>
      </c>
      <c r="Y71" s="152"/>
      <c r="Z71" s="152"/>
      <c r="AA71" s="152"/>
      <c r="AB71" s="152"/>
      <c r="AC71" s="152"/>
      <c r="AD71" s="152"/>
      <c r="AE71" s="152"/>
      <c r="AF71" s="152"/>
      <c r="AG71" s="152" t="s">
        <v>251</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84">
        <v>55</v>
      </c>
      <c r="B72" s="185" t="s">
        <v>666</v>
      </c>
      <c r="C72" s="194" t="s">
        <v>667</v>
      </c>
      <c r="D72" s="186" t="s">
        <v>259</v>
      </c>
      <c r="E72" s="187">
        <v>2</v>
      </c>
      <c r="F72" s="188"/>
      <c r="G72" s="189">
        <f t="shared" si="14"/>
        <v>0</v>
      </c>
      <c r="H72" s="188"/>
      <c r="I72" s="189">
        <f t="shared" si="15"/>
        <v>0</v>
      </c>
      <c r="J72" s="188"/>
      <c r="K72" s="189">
        <f t="shared" si="16"/>
        <v>0</v>
      </c>
      <c r="L72" s="189">
        <v>21</v>
      </c>
      <c r="M72" s="189">
        <f t="shared" si="17"/>
        <v>0</v>
      </c>
      <c r="N72" s="189">
        <v>1.6000000000000001E-3</v>
      </c>
      <c r="O72" s="189">
        <f t="shared" si="18"/>
        <v>0</v>
      </c>
      <c r="P72" s="189">
        <v>0</v>
      </c>
      <c r="Q72" s="189">
        <f t="shared" si="19"/>
        <v>0</v>
      </c>
      <c r="R72" s="189" t="s">
        <v>269</v>
      </c>
      <c r="S72" s="189" t="s">
        <v>215</v>
      </c>
      <c r="T72" s="189" t="s">
        <v>232</v>
      </c>
      <c r="U72" s="189">
        <v>0</v>
      </c>
      <c r="V72" s="189">
        <f t="shared" si="20"/>
        <v>0</v>
      </c>
      <c r="W72" s="189"/>
      <c r="X72" s="190" t="s">
        <v>270</v>
      </c>
      <c r="Y72" s="152"/>
      <c r="Z72" s="152"/>
      <c r="AA72" s="152"/>
      <c r="AB72" s="152"/>
      <c r="AC72" s="152"/>
      <c r="AD72" s="152"/>
      <c r="AE72" s="152"/>
      <c r="AF72" s="152"/>
      <c r="AG72" s="152" t="s">
        <v>271</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ht="22.5" outlineLevel="1" x14ac:dyDescent="0.2">
      <c r="A73" s="184">
        <v>56</v>
      </c>
      <c r="B73" s="185" t="s">
        <v>668</v>
      </c>
      <c r="C73" s="194" t="s">
        <v>669</v>
      </c>
      <c r="D73" s="186" t="s">
        <v>259</v>
      </c>
      <c r="E73" s="187">
        <v>1</v>
      </c>
      <c r="F73" s="188"/>
      <c r="G73" s="189">
        <f t="shared" si="14"/>
        <v>0</v>
      </c>
      <c r="H73" s="188"/>
      <c r="I73" s="189">
        <f t="shared" si="15"/>
        <v>0</v>
      </c>
      <c r="J73" s="188"/>
      <c r="K73" s="189">
        <f t="shared" si="16"/>
        <v>0</v>
      </c>
      <c r="L73" s="189">
        <v>21</v>
      </c>
      <c r="M73" s="189">
        <f t="shared" si="17"/>
        <v>0</v>
      </c>
      <c r="N73" s="189">
        <v>1.1999999999999999E-3</v>
      </c>
      <c r="O73" s="189">
        <f t="shared" si="18"/>
        <v>0</v>
      </c>
      <c r="P73" s="189">
        <v>0</v>
      </c>
      <c r="Q73" s="189">
        <f t="shared" si="19"/>
        <v>0</v>
      </c>
      <c r="R73" s="189" t="s">
        <v>269</v>
      </c>
      <c r="S73" s="189" t="s">
        <v>215</v>
      </c>
      <c r="T73" s="189" t="s">
        <v>232</v>
      </c>
      <c r="U73" s="189">
        <v>0</v>
      </c>
      <c r="V73" s="189">
        <f t="shared" si="20"/>
        <v>0</v>
      </c>
      <c r="W73" s="189"/>
      <c r="X73" s="190" t="s">
        <v>270</v>
      </c>
      <c r="Y73" s="152"/>
      <c r="Z73" s="152"/>
      <c r="AA73" s="152"/>
      <c r="AB73" s="152"/>
      <c r="AC73" s="152"/>
      <c r="AD73" s="152"/>
      <c r="AE73" s="152"/>
      <c r="AF73" s="152"/>
      <c r="AG73" s="152" t="s">
        <v>271</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
      <c r="A74" s="184">
        <v>57</v>
      </c>
      <c r="B74" s="185" t="s">
        <v>670</v>
      </c>
      <c r="C74" s="194" t="s">
        <v>671</v>
      </c>
      <c r="D74" s="186" t="s">
        <v>259</v>
      </c>
      <c r="E74" s="187">
        <v>2</v>
      </c>
      <c r="F74" s="188"/>
      <c r="G74" s="189">
        <f t="shared" si="14"/>
        <v>0</v>
      </c>
      <c r="H74" s="188"/>
      <c r="I74" s="189">
        <f t="shared" si="15"/>
        <v>0</v>
      </c>
      <c r="J74" s="188"/>
      <c r="K74" s="189">
        <f t="shared" si="16"/>
        <v>0</v>
      </c>
      <c r="L74" s="189">
        <v>21</v>
      </c>
      <c r="M74" s="189">
        <f t="shared" si="17"/>
        <v>0</v>
      </c>
      <c r="N74" s="189">
        <v>1.2E-4</v>
      </c>
      <c r="O74" s="189">
        <f t="shared" si="18"/>
        <v>0</v>
      </c>
      <c r="P74" s="189">
        <v>0</v>
      </c>
      <c r="Q74" s="189">
        <f t="shared" si="19"/>
        <v>0</v>
      </c>
      <c r="R74" s="189"/>
      <c r="S74" s="189" t="s">
        <v>215</v>
      </c>
      <c r="T74" s="189" t="s">
        <v>215</v>
      </c>
      <c r="U74" s="189">
        <v>0.184</v>
      </c>
      <c r="V74" s="189">
        <f t="shared" si="20"/>
        <v>0.37</v>
      </c>
      <c r="W74" s="189"/>
      <c r="X74" s="190" t="s">
        <v>250</v>
      </c>
      <c r="Y74" s="152"/>
      <c r="Z74" s="152"/>
      <c r="AA74" s="152"/>
      <c r="AB74" s="152"/>
      <c r="AC74" s="152"/>
      <c r="AD74" s="152"/>
      <c r="AE74" s="152"/>
      <c r="AF74" s="152"/>
      <c r="AG74" s="152" t="s">
        <v>251</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84">
        <v>58</v>
      </c>
      <c r="B75" s="185" t="s">
        <v>672</v>
      </c>
      <c r="C75" s="194" t="s">
        <v>673</v>
      </c>
      <c r="D75" s="186" t="s">
        <v>259</v>
      </c>
      <c r="E75" s="187">
        <v>4</v>
      </c>
      <c r="F75" s="188"/>
      <c r="G75" s="189">
        <f t="shared" si="14"/>
        <v>0</v>
      </c>
      <c r="H75" s="188"/>
      <c r="I75" s="189">
        <f t="shared" si="15"/>
        <v>0</v>
      </c>
      <c r="J75" s="188"/>
      <c r="K75" s="189">
        <f t="shared" si="16"/>
        <v>0</v>
      </c>
      <c r="L75" s="189">
        <v>21</v>
      </c>
      <c r="M75" s="189">
        <f t="shared" si="17"/>
        <v>0</v>
      </c>
      <c r="N75" s="189">
        <v>3.5E-4</v>
      </c>
      <c r="O75" s="189">
        <f t="shared" si="18"/>
        <v>0</v>
      </c>
      <c r="P75" s="189">
        <v>0</v>
      </c>
      <c r="Q75" s="189">
        <f t="shared" si="19"/>
        <v>0</v>
      </c>
      <c r="R75" s="189" t="s">
        <v>269</v>
      </c>
      <c r="S75" s="189" t="s">
        <v>215</v>
      </c>
      <c r="T75" s="189" t="s">
        <v>232</v>
      </c>
      <c r="U75" s="189">
        <v>0</v>
      </c>
      <c r="V75" s="189">
        <f t="shared" si="20"/>
        <v>0</v>
      </c>
      <c r="W75" s="189"/>
      <c r="X75" s="190" t="s">
        <v>270</v>
      </c>
      <c r="Y75" s="152"/>
      <c r="Z75" s="152"/>
      <c r="AA75" s="152"/>
      <c r="AB75" s="152"/>
      <c r="AC75" s="152"/>
      <c r="AD75" s="152"/>
      <c r="AE75" s="152"/>
      <c r="AF75" s="152"/>
      <c r="AG75" s="152" t="s">
        <v>271</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ht="22.5" outlineLevel="1" x14ac:dyDescent="0.2">
      <c r="A76" s="184">
        <v>59</v>
      </c>
      <c r="B76" s="185" t="s">
        <v>674</v>
      </c>
      <c r="C76" s="194" t="s">
        <v>675</v>
      </c>
      <c r="D76" s="186" t="s">
        <v>259</v>
      </c>
      <c r="E76" s="187">
        <v>1</v>
      </c>
      <c r="F76" s="188"/>
      <c r="G76" s="189">
        <f t="shared" si="14"/>
        <v>0</v>
      </c>
      <c r="H76" s="188"/>
      <c r="I76" s="189">
        <f t="shared" si="15"/>
        <v>0</v>
      </c>
      <c r="J76" s="188"/>
      <c r="K76" s="189">
        <f t="shared" si="16"/>
        <v>0</v>
      </c>
      <c r="L76" s="189">
        <v>21</v>
      </c>
      <c r="M76" s="189">
        <f t="shared" si="17"/>
        <v>0</v>
      </c>
      <c r="N76" s="189">
        <v>1.01E-3</v>
      </c>
      <c r="O76" s="189">
        <f t="shared" si="18"/>
        <v>0</v>
      </c>
      <c r="P76" s="189">
        <v>0</v>
      </c>
      <c r="Q76" s="189">
        <f t="shared" si="19"/>
        <v>0</v>
      </c>
      <c r="R76" s="189"/>
      <c r="S76" s="189" t="s">
        <v>215</v>
      </c>
      <c r="T76" s="189" t="s">
        <v>215</v>
      </c>
      <c r="U76" s="189">
        <v>0.246</v>
      </c>
      <c r="V76" s="189">
        <f t="shared" si="20"/>
        <v>0.25</v>
      </c>
      <c r="W76" s="189"/>
      <c r="X76" s="190" t="s">
        <v>250</v>
      </c>
      <c r="Y76" s="152"/>
      <c r="Z76" s="152"/>
      <c r="AA76" s="152"/>
      <c r="AB76" s="152"/>
      <c r="AC76" s="152"/>
      <c r="AD76" s="152"/>
      <c r="AE76" s="152"/>
      <c r="AF76" s="152"/>
      <c r="AG76" s="152" t="s">
        <v>251</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84">
        <v>60</v>
      </c>
      <c r="B77" s="185" t="s">
        <v>676</v>
      </c>
      <c r="C77" s="194" t="s">
        <v>677</v>
      </c>
      <c r="D77" s="186" t="s">
        <v>259</v>
      </c>
      <c r="E77" s="187">
        <v>1</v>
      </c>
      <c r="F77" s="188"/>
      <c r="G77" s="189">
        <f t="shared" si="14"/>
        <v>0</v>
      </c>
      <c r="H77" s="188"/>
      <c r="I77" s="189">
        <f t="shared" si="15"/>
        <v>0</v>
      </c>
      <c r="J77" s="188"/>
      <c r="K77" s="189">
        <f t="shared" si="16"/>
        <v>0</v>
      </c>
      <c r="L77" s="189">
        <v>21</v>
      </c>
      <c r="M77" s="189">
        <f t="shared" si="17"/>
        <v>0</v>
      </c>
      <c r="N77" s="189">
        <v>0</v>
      </c>
      <c r="O77" s="189">
        <f t="shared" si="18"/>
        <v>0</v>
      </c>
      <c r="P77" s="189">
        <v>8.4999999999999995E-4</v>
      </c>
      <c r="Q77" s="189">
        <f t="shared" si="19"/>
        <v>0</v>
      </c>
      <c r="R77" s="189"/>
      <c r="S77" s="189" t="s">
        <v>215</v>
      </c>
      <c r="T77" s="189" t="s">
        <v>215</v>
      </c>
      <c r="U77" s="189">
        <v>3.7999999999999999E-2</v>
      </c>
      <c r="V77" s="189">
        <f t="shared" si="20"/>
        <v>0.04</v>
      </c>
      <c r="W77" s="189"/>
      <c r="X77" s="190" t="s">
        <v>250</v>
      </c>
      <c r="Y77" s="152"/>
      <c r="Z77" s="152"/>
      <c r="AA77" s="152"/>
      <c r="AB77" s="152"/>
      <c r="AC77" s="152"/>
      <c r="AD77" s="152"/>
      <c r="AE77" s="152"/>
      <c r="AF77" s="152"/>
      <c r="AG77" s="152" t="s">
        <v>251</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
      <c r="A78" s="184">
        <v>61</v>
      </c>
      <c r="B78" s="185" t="s">
        <v>678</v>
      </c>
      <c r="C78" s="194" t="s">
        <v>679</v>
      </c>
      <c r="D78" s="186" t="s">
        <v>259</v>
      </c>
      <c r="E78" s="187">
        <v>1</v>
      </c>
      <c r="F78" s="188"/>
      <c r="G78" s="189">
        <f t="shared" si="14"/>
        <v>0</v>
      </c>
      <c r="H78" s="188"/>
      <c r="I78" s="189">
        <f t="shared" si="15"/>
        <v>0</v>
      </c>
      <c r="J78" s="188"/>
      <c r="K78" s="189">
        <f t="shared" si="16"/>
        <v>0</v>
      </c>
      <c r="L78" s="189">
        <v>21</v>
      </c>
      <c r="M78" s="189">
        <f t="shared" si="17"/>
        <v>0</v>
      </c>
      <c r="N78" s="189">
        <v>1E-4</v>
      </c>
      <c r="O78" s="189">
        <f t="shared" si="18"/>
        <v>0</v>
      </c>
      <c r="P78" s="189">
        <v>0</v>
      </c>
      <c r="Q78" s="189">
        <f t="shared" si="19"/>
        <v>0</v>
      </c>
      <c r="R78" s="189"/>
      <c r="S78" s="189" t="s">
        <v>215</v>
      </c>
      <c r="T78" s="189" t="s">
        <v>215</v>
      </c>
      <c r="U78" s="189">
        <v>0.246</v>
      </c>
      <c r="V78" s="189">
        <f t="shared" si="20"/>
        <v>0.25</v>
      </c>
      <c r="W78" s="189"/>
      <c r="X78" s="190" t="s">
        <v>250</v>
      </c>
      <c r="Y78" s="152"/>
      <c r="Z78" s="152"/>
      <c r="AA78" s="152"/>
      <c r="AB78" s="152"/>
      <c r="AC78" s="152"/>
      <c r="AD78" s="152"/>
      <c r="AE78" s="152"/>
      <c r="AF78" s="152"/>
      <c r="AG78" s="152" t="s">
        <v>251</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ht="22.5" outlineLevel="1" x14ac:dyDescent="0.2">
      <c r="A79" s="184">
        <v>62</v>
      </c>
      <c r="B79" s="185" t="s">
        <v>680</v>
      </c>
      <c r="C79" s="194" t="s">
        <v>681</v>
      </c>
      <c r="D79" s="186" t="s">
        <v>259</v>
      </c>
      <c r="E79" s="187">
        <v>1</v>
      </c>
      <c r="F79" s="188"/>
      <c r="G79" s="189">
        <f t="shared" si="14"/>
        <v>0</v>
      </c>
      <c r="H79" s="188"/>
      <c r="I79" s="189">
        <f t="shared" si="15"/>
        <v>0</v>
      </c>
      <c r="J79" s="188"/>
      <c r="K79" s="189">
        <f t="shared" si="16"/>
        <v>0</v>
      </c>
      <c r="L79" s="189">
        <v>21</v>
      </c>
      <c r="M79" s="189">
        <f t="shared" si="17"/>
        <v>0</v>
      </c>
      <c r="N79" s="189">
        <v>3.1E-4</v>
      </c>
      <c r="O79" s="189">
        <f t="shared" si="18"/>
        <v>0</v>
      </c>
      <c r="P79" s="189">
        <v>0</v>
      </c>
      <c r="Q79" s="189">
        <f t="shared" si="19"/>
        <v>0</v>
      </c>
      <c r="R79" s="189" t="s">
        <v>269</v>
      </c>
      <c r="S79" s="189" t="s">
        <v>215</v>
      </c>
      <c r="T79" s="189" t="s">
        <v>232</v>
      </c>
      <c r="U79" s="189">
        <v>0</v>
      </c>
      <c r="V79" s="189">
        <f t="shared" si="20"/>
        <v>0</v>
      </c>
      <c r="W79" s="189"/>
      <c r="X79" s="190" t="s">
        <v>270</v>
      </c>
      <c r="Y79" s="152"/>
      <c r="Z79" s="152"/>
      <c r="AA79" s="152"/>
      <c r="AB79" s="152"/>
      <c r="AC79" s="152"/>
      <c r="AD79" s="152"/>
      <c r="AE79" s="152"/>
      <c r="AF79" s="152"/>
      <c r="AG79" s="152" t="s">
        <v>271</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84">
        <v>63</v>
      </c>
      <c r="B80" s="185" t="s">
        <v>682</v>
      </c>
      <c r="C80" s="194" t="s">
        <v>683</v>
      </c>
      <c r="D80" s="186" t="s">
        <v>259</v>
      </c>
      <c r="E80" s="187">
        <v>1</v>
      </c>
      <c r="F80" s="188"/>
      <c r="G80" s="189">
        <f t="shared" si="14"/>
        <v>0</v>
      </c>
      <c r="H80" s="188"/>
      <c r="I80" s="189">
        <f t="shared" si="15"/>
        <v>0</v>
      </c>
      <c r="J80" s="188"/>
      <c r="K80" s="189">
        <f t="shared" si="16"/>
        <v>0</v>
      </c>
      <c r="L80" s="189">
        <v>21</v>
      </c>
      <c r="M80" s="189">
        <f t="shared" si="17"/>
        <v>0</v>
      </c>
      <c r="N80" s="189">
        <v>1.3999999999999999E-4</v>
      </c>
      <c r="O80" s="189">
        <f t="shared" si="18"/>
        <v>0</v>
      </c>
      <c r="P80" s="189">
        <v>0</v>
      </c>
      <c r="Q80" s="189">
        <f t="shared" si="19"/>
        <v>0</v>
      </c>
      <c r="R80" s="189"/>
      <c r="S80" s="189" t="s">
        <v>215</v>
      </c>
      <c r="T80" s="189" t="s">
        <v>215</v>
      </c>
      <c r="U80" s="189">
        <v>0.246</v>
      </c>
      <c r="V80" s="189">
        <f t="shared" si="20"/>
        <v>0.25</v>
      </c>
      <c r="W80" s="189"/>
      <c r="X80" s="190" t="s">
        <v>250</v>
      </c>
      <c r="Y80" s="152"/>
      <c r="Z80" s="152"/>
      <c r="AA80" s="152"/>
      <c r="AB80" s="152"/>
      <c r="AC80" s="152"/>
      <c r="AD80" s="152"/>
      <c r="AE80" s="152"/>
      <c r="AF80" s="152"/>
      <c r="AG80" s="152" t="s">
        <v>251</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84">
        <v>64</v>
      </c>
      <c r="B81" s="185" t="s">
        <v>684</v>
      </c>
      <c r="C81" s="194" t="s">
        <v>685</v>
      </c>
      <c r="D81" s="186" t="s">
        <v>259</v>
      </c>
      <c r="E81" s="187">
        <v>1</v>
      </c>
      <c r="F81" s="188"/>
      <c r="G81" s="189">
        <f t="shared" si="14"/>
        <v>0</v>
      </c>
      <c r="H81" s="188"/>
      <c r="I81" s="189">
        <f t="shared" si="15"/>
        <v>0</v>
      </c>
      <c r="J81" s="188"/>
      <c r="K81" s="189">
        <f t="shared" si="16"/>
        <v>0</v>
      </c>
      <c r="L81" s="189">
        <v>21</v>
      </c>
      <c r="M81" s="189">
        <f t="shared" si="17"/>
        <v>0</v>
      </c>
      <c r="N81" s="189">
        <v>3.3E-4</v>
      </c>
      <c r="O81" s="189">
        <f t="shared" si="18"/>
        <v>0</v>
      </c>
      <c r="P81" s="189">
        <v>0</v>
      </c>
      <c r="Q81" s="189">
        <f t="shared" si="19"/>
        <v>0</v>
      </c>
      <c r="R81" s="189" t="s">
        <v>269</v>
      </c>
      <c r="S81" s="189" t="s">
        <v>215</v>
      </c>
      <c r="T81" s="189" t="s">
        <v>232</v>
      </c>
      <c r="U81" s="189">
        <v>0</v>
      </c>
      <c r="V81" s="189">
        <f t="shared" si="20"/>
        <v>0</v>
      </c>
      <c r="W81" s="189"/>
      <c r="X81" s="190" t="s">
        <v>270</v>
      </c>
      <c r="Y81" s="152"/>
      <c r="Z81" s="152"/>
      <c r="AA81" s="152"/>
      <c r="AB81" s="152"/>
      <c r="AC81" s="152"/>
      <c r="AD81" s="152"/>
      <c r="AE81" s="152"/>
      <c r="AF81" s="152"/>
      <c r="AG81" s="152" t="s">
        <v>271</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84">
        <v>65</v>
      </c>
      <c r="B82" s="185" t="s">
        <v>686</v>
      </c>
      <c r="C82" s="194" t="s">
        <v>687</v>
      </c>
      <c r="D82" s="186" t="s">
        <v>259</v>
      </c>
      <c r="E82" s="187">
        <v>2</v>
      </c>
      <c r="F82" s="188"/>
      <c r="G82" s="189">
        <f t="shared" si="14"/>
        <v>0</v>
      </c>
      <c r="H82" s="188"/>
      <c r="I82" s="189">
        <f t="shared" si="15"/>
        <v>0</v>
      </c>
      <c r="J82" s="188"/>
      <c r="K82" s="189">
        <f t="shared" si="16"/>
        <v>0</v>
      </c>
      <c r="L82" s="189">
        <v>21</v>
      </c>
      <c r="M82" s="189">
        <f t="shared" si="17"/>
        <v>0</v>
      </c>
      <c r="N82" s="189">
        <v>0</v>
      </c>
      <c r="O82" s="189">
        <f t="shared" si="18"/>
        <v>0</v>
      </c>
      <c r="P82" s="189">
        <v>5.0000000000000001E-3</v>
      </c>
      <c r="Q82" s="189">
        <f t="shared" si="19"/>
        <v>0.01</v>
      </c>
      <c r="R82" s="189"/>
      <c r="S82" s="189" t="s">
        <v>215</v>
      </c>
      <c r="T82" s="189" t="s">
        <v>215</v>
      </c>
      <c r="U82" s="189">
        <v>8.4000000000000005E-2</v>
      </c>
      <c r="V82" s="189">
        <f t="shared" si="20"/>
        <v>0.17</v>
      </c>
      <c r="W82" s="189"/>
      <c r="X82" s="190" t="s">
        <v>250</v>
      </c>
      <c r="Y82" s="152"/>
      <c r="Z82" s="152"/>
      <c r="AA82" s="152"/>
      <c r="AB82" s="152"/>
      <c r="AC82" s="152"/>
      <c r="AD82" s="152"/>
      <c r="AE82" s="152"/>
      <c r="AF82" s="152"/>
      <c r="AG82" s="152" t="s">
        <v>251</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84">
        <v>66</v>
      </c>
      <c r="B83" s="185" t="s">
        <v>688</v>
      </c>
      <c r="C83" s="194" t="s">
        <v>689</v>
      </c>
      <c r="D83" s="186" t="s">
        <v>619</v>
      </c>
      <c r="E83" s="187">
        <v>1</v>
      </c>
      <c r="F83" s="188"/>
      <c r="G83" s="189">
        <f t="shared" si="14"/>
        <v>0</v>
      </c>
      <c r="H83" s="188"/>
      <c r="I83" s="189">
        <f t="shared" si="15"/>
        <v>0</v>
      </c>
      <c r="J83" s="188"/>
      <c r="K83" s="189">
        <f t="shared" si="16"/>
        <v>0</v>
      </c>
      <c r="L83" s="189">
        <v>21</v>
      </c>
      <c r="M83" s="189">
        <f t="shared" si="17"/>
        <v>0</v>
      </c>
      <c r="N83" s="189">
        <v>0</v>
      </c>
      <c r="O83" s="189">
        <f t="shared" si="18"/>
        <v>0</v>
      </c>
      <c r="P83" s="189">
        <v>0</v>
      </c>
      <c r="Q83" s="189">
        <f t="shared" si="19"/>
        <v>0</v>
      </c>
      <c r="R83" s="189" t="s">
        <v>269</v>
      </c>
      <c r="S83" s="189" t="s">
        <v>215</v>
      </c>
      <c r="T83" s="189" t="s">
        <v>232</v>
      </c>
      <c r="U83" s="189">
        <v>0</v>
      </c>
      <c r="V83" s="189">
        <f t="shared" si="20"/>
        <v>0</v>
      </c>
      <c r="W83" s="189"/>
      <c r="X83" s="190" t="s">
        <v>270</v>
      </c>
      <c r="Y83" s="152"/>
      <c r="Z83" s="152"/>
      <c r="AA83" s="152"/>
      <c r="AB83" s="152"/>
      <c r="AC83" s="152"/>
      <c r="AD83" s="152"/>
      <c r="AE83" s="152"/>
      <c r="AF83" s="152"/>
      <c r="AG83" s="152" t="s">
        <v>271</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
      <c r="A84" s="177">
        <v>67</v>
      </c>
      <c r="B84" s="178" t="s">
        <v>690</v>
      </c>
      <c r="C84" s="195" t="s">
        <v>691</v>
      </c>
      <c r="D84" s="179" t="s">
        <v>430</v>
      </c>
      <c r="E84" s="180">
        <v>8</v>
      </c>
      <c r="F84" s="181"/>
      <c r="G84" s="182">
        <f t="shared" si="14"/>
        <v>0</v>
      </c>
      <c r="H84" s="181"/>
      <c r="I84" s="182">
        <f t="shared" si="15"/>
        <v>0</v>
      </c>
      <c r="J84" s="181"/>
      <c r="K84" s="182">
        <f t="shared" si="16"/>
        <v>0</v>
      </c>
      <c r="L84" s="182">
        <v>21</v>
      </c>
      <c r="M84" s="182">
        <f t="shared" si="17"/>
        <v>0</v>
      </c>
      <c r="N84" s="182">
        <v>1E-3</v>
      </c>
      <c r="O84" s="182">
        <f t="shared" si="18"/>
        <v>0.01</v>
      </c>
      <c r="P84" s="182">
        <v>0</v>
      </c>
      <c r="Q84" s="182">
        <f t="shared" si="19"/>
        <v>0</v>
      </c>
      <c r="R84" s="182" t="s">
        <v>269</v>
      </c>
      <c r="S84" s="182" t="s">
        <v>215</v>
      </c>
      <c r="T84" s="182" t="s">
        <v>232</v>
      </c>
      <c r="U84" s="182">
        <v>0</v>
      </c>
      <c r="V84" s="182">
        <f t="shared" si="20"/>
        <v>0</v>
      </c>
      <c r="W84" s="182"/>
      <c r="X84" s="183" t="s">
        <v>270</v>
      </c>
      <c r="Y84" s="152"/>
      <c r="Z84" s="152"/>
      <c r="AA84" s="152"/>
      <c r="AB84" s="152"/>
      <c r="AC84" s="152"/>
      <c r="AD84" s="152"/>
      <c r="AE84" s="152"/>
      <c r="AF84" s="152"/>
      <c r="AG84" s="152" t="s">
        <v>271</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59">
        <v>68</v>
      </c>
      <c r="B85" s="160" t="s">
        <v>692</v>
      </c>
      <c r="C85" s="200" t="s">
        <v>693</v>
      </c>
      <c r="D85" s="161" t="s">
        <v>0</v>
      </c>
      <c r="E85" s="199"/>
      <c r="F85" s="163"/>
      <c r="G85" s="162">
        <f t="shared" si="14"/>
        <v>0</v>
      </c>
      <c r="H85" s="163"/>
      <c r="I85" s="162">
        <f t="shared" si="15"/>
        <v>0</v>
      </c>
      <c r="J85" s="163"/>
      <c r="K85" s="162">
        <f t="shared" si="16"/>
        <v>0</v>
      </c>
      <c r="L85" s="162">
        <v>21</v>
      </c>
      <c r="M85" s="162">
        <f t="shared" si="17"/>
        <v>0</v>
      </c>
      <c r="N85" s="162">
        <v>0</v>
      </c>
      <c r="O85" s="162">
        <f t="shared" si="18"/>
        <v>0</v>
      </c>
      <c r="P85" s="162">
        <v>0</v>
      </c>
      <c r="Q85" s="162">
        <f t="shared" si="19"/>
        <v>0</v>
      </c>
      <c r="R85" s="162"/>
      <c r="S85" s="162" t="s">
        <v>215</v>
      </c>
      <c r="T85" s="162" t="s">
        <v>215</v>
      </c>
      <c r="U85" s="162">
        <v>0</v>
      </c>
      <c r="V85" s="162">
        <f t="shared" si="20"/>
        <v>0</v>
      </c>
      <c r="W85" s="162"/>
      <c r="X85" s="162" t="s">
        <v>384</v>
      </c>
      <c r="Y85" s="152"/>
      <c r="Z85" s="152"/>
      <c r="AA85" s="152"/>
      <c r="AB85" s="152"/>
      <c r="AC85" s="152"/>
      <c r="AD85" s="152"/>
      <c r="AE85" s="152"/>
      <c r="AF85" s="152"/>
      <c r="AG85" s="152" t="s">
        <v>385</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59">
        <v>69</v>
      </c>
      <c r="B86" s="160" t="s">
        <v>694</v>
      </c>
      <c r="C86" s="200" t="s">
        <v>695</v>
      </c>
      <c r="D86" s="161" t="s">
        <v>0</v>
      </c>
      <c r="E86" s="199"/>
      <c r="F86" s="163"/>
      <c r="G86" s="162">
        <f t="shared" si="14"/>
        <v>0</v>
      </c>
      <c r="H86" s="163"/>
      <c r="I86" s="162">
        <f t="shared" si="15"/>
        <v>0</v>
      </c>
      <c r="J86" s="163"/>
      <c r="K86" s="162">
        <f t="shared" si="16"/>
        <v>0</v>
      </c>
      <c r="L86" s="162">
        <v>21</v>
      </c>
      <c r="M86" s="162">
        <f t="shared" si="17"/>
        <v>0</v>
      </c>
      <c r="N86" s="162">
        <v>0</v>
      </c>
      <c r="O86" s="162">
        <f t="shared" si="18"/>
        <v>0</v>
      </c>
      <c r="P86" s="162">
        <v>0</v>
      </c>
      <c r="Q86" s="162">
        <f t="shared" si="19"/>
        <v>0</v>
      </c>
      <c r="R86" s="162"/>
      <c r="S86" s="162" t="s">
        <v>215</v>
      </c>
      <c r="T86" s="162" t="s">
        <v>215</v>
      </c>
      <c r="U86" s="162">
        <v>0</v>
      </c>
      <c r="V86" s="162">
        <f t="shared" si="20"/>
        <v>0</v>
      </c>
      <c r="W86" s="162"/>
      <c r="X86" s="162" t="s">
        <v>384</v>
      </c>
      <c r="Y86" s="152"/>
      <c r="Z86" s="152"/>
      <c r="AA86" s="152"/>
      <c r="AB86" s="152"/>
      <c r="AC86" s="152"/>
      <c r="AD86" s="152"/>
      <c r="AE86" s="152"/>
      <c r="AF86" s="152"/>
      <c r="AG86" s="152" t="s">
        <v>385</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1" x14ac:dyDescent="0.2">
      <c r="A87" s="184">
        <v>70</v>
      </c>
      <c r="B87" s="185" t="s">
        <v>367</v>
      </c>
      <c r="C87" s="194" t="s">
        <v>368</v>
      </c>
      <c r="D87" s="186" t="s">
        <v>266</v>
      </c>
      <c r="E87" s="187">
        <v>3.3430000000000001E-2</v>
      </c>
      <c r="F87" s="188"/>
      <c r="G87" s="189">
        <f t="shared" si="14"/>
        <v>0</v>
      </c>
      <c r="H87" s="188"/>
      <c r="I87" s="189">
        <f t="shared" si="15"/>
        <v>0</v>
      </c>
      <c r="J87" s="188"/>
      <c r="K87" s="189">
        <f t="shared" si="16"/>
        <v>0</v>
      </c>
      <c r="L87" s="189">
        <v>21</v>
      </c>
      <c r="M87" s="189">
        <f t="shared" si="17"/>
        <v>0</v>
      </c>
      <c r="N87" s="189">
        <v>0</v>
      </c>
      <c r="O87" s="189">
        <f t="shared" si="18"/>
        <v>0</v>
      </c>
      <c r="P87" s="189">
        <v>0</v>
      </c>
      <c r="Q87" s="189">
        <f t="shared" si="19"/>
        <v>0</v>
      </c>
      <c r="R87" s="189"/>
      <c r="S87" s="189" t="s">
        <v>215</v>
      </c>
      <c r="T87" s="189" t="s">
        <v>215</v>
      </c>
      <c r="U87" s="189">
        <v>0.49</v>
      </c>
      <c r="V87" s="189">
        <f t="shared" si="20"/>
        <v>0.02</v>
      </c>
      <c r="W87" s="189"/>
      <c r="X87" s="190" t="s">
        <v>369</v>
      </c>
      <c r="Y87" s="152"/>
      <c r="Z87" s="152"/>
      <c r="AA87" s="152"/>
      <c r="AB87" s="152"/>
      <c r="AC87" s="152"/>
      <c r="AD87" s="152"/>
      <c r="AE87" s="152"/>
      <c r="AF87" s="152"/>
      <c r="AG87" s="152" t="s">
        <v>370</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1" x14ac:dyDescent="0.2">
      <c r="A88" s="177">
        <v>71</v>
      </c>
      <c r="B88" s="178" t="s">
        <v>371</v>
      </c>
      <c r="C88" s="195" t="s">
        <v>585</v>
      </c>
      <c r="D88" s="179" t="s">
        <v>266</v>
      </c>
      <c r="E88" s="180">
        <v>0.46801999999999999</v>
      </c>
      <c r="F88" s="181"/>
      <c r="G88" s="182">
        <f t="shared" si="14"/>
        <v>0</v>
      </c>
      <c r="H88" s="181"/>
      <c r="I88" s="182">
        <f t="shared" si="15"/>
        <v>0</v>
      </c>
      <c r="J88" s="181"/>
      <c r="K88" s="182">
        <f t="shared" si="16"/>
        <v>0</v>
      </c>
      <c r="L88" s="182">
        <v>21</v>
      </c>
      <c r="M88" s="182">
        <f t="shared" si="17"/>
        <v>0</v>
      </c>
      <c r="N88" s="182">
        <v>0</v>
      </c>
      <c r="O88" s="182">
        <f t="shared" si="18"/>
        <v>0</v>
      </c>
      <c r="P88" s="182">
        <v>0</v>
      </c>
      <c r="Q88" s="182">
        <f t="shared" si="19"/>
        <v>0</v>
      </c>
      <c r="R88" s="182"/>
      <c r="S88" s="182" t="s">
        <v>215</v>
      </c>
      <c r="T88" s="182" t="s">
        <v>215</v>
      </c>
      <c r="U88" s="182">
        <v>0</v>
      </c>
      <c r="V88" s="182">
        <f t="shared" si="20"/>
        <v>0</v>
      </c>
      <c r="W88" s="182"/>
      <c r="X88" s="183" t="s">
        <v>369</v>
      </c>
      <c r="Y88" s="152"/>
      <c r="Z88" s="152"/>
      <c r="AA88" s="152"/>
      <c r="AB88" s="152"/>
      <c r="AC88" s="152"/>
      <c r="AD88" s="152"/>
      <c r="AE88" s="152"/>
      <c r="AF88" s="152"/>
      <c r="AG88" s="152" t="s">
        <v>370</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
      <c r="A89" s="159"/>
      <c r="B89" s="160"/>
      <c r="C89" s="253" t="s">
        <v>586</v>
      </c>
      <c r="D89" s="254"/>
      <c r="E89" s="254"/>
      <c r="F89" s="254"/>
      <c r="G89" s="254"/>
      <c r="H89" s="162"/>
      <c r="I89" s="162"/>
      <c r="J89" s="162"/>
      <c r="K89" s="162"/>
      <c r="L89" s="162"/>
      <c r="M89" s="162"/>
      <c r="N89" s="162"/>
      <c r="O89" s="162"/>
      <c r="P89" s="162"/>
      <c r="Q89" s="162"/>
      <c r="R89" s="162"/>
      <c r="S89" s="162"/>
      <c r="T89" s="162"/>
      <c r="U89" s="162"/>
      <c r="V89" s="162"/>
      <c r="W89" s="162"/>
      <c r="X89" s="162"/>
      <c r="Y89" s="152"/>
      <c r="Z89" s="152"/>
      <c r="AA89" s="152"/>
      <c r="AB89" s="152"/>
      <c r="AC89" s="152"/>
      <c r="AD89" s="152"/>
      <c r="AE89" s="152"/>
      <c r="AF89" s="152"/>
      <c r="AG89" s="152" t="s">
        <v>223</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184">
        <v>72</v>
      </c>
      <c r="B90" s="185" t="s">
        <v>374</v>
      </c>
      <c r="C90" s="194" t="s">
        <v>375</v>
      </c>
      <c r="D90" s="186" t="s">
        <v>266</v>
      </c>
      <c r="E90" s="187">
        <v>3.3430000000000001E-2</v>
      </c>
      <c r="F90" s="188"/>
      <c r="G90" s="189">
        <f>ROUND(E90*F90,2)</f>
        <v>0</v>
      </c>
      <c r="H90" s="188"/>
      <c r="I90" s="189">
        <f>ROUND(E90*H90,2)</f>
        <v>0</v>
      </c>
      <c r="J90" s="188"/>
      <c r="K90" s="189">
        <f>ROUND(E90*J90,2)</f>
        <v>0</v>
      </c>
      <c r="L90" s="189">
        <v>21</v>
      </c>
      <c r="M90" s="189">
        <f>G90*(1+L90/100)</f>
        <v>0</v>
      </c>
      <c r="N90" s="189">
        <v>0</v>
      </c>
      <c r="O90" s="189">
        <f>ROUND(E90*N90,2)</f>
        <v>0</v>
      </c>
      <c r="P90" s="189">
        <v>0</v>
      </c>
      <c r="Q90" s="189">
        <f>ROUND(E90*P90,2)</f>
        <v>0</v>
      </c>
      <c r="R90" s="189"/>
      <c r="S90" s="189" t="s">
        <v>215</v>
      </c>
      <c r="T90" s="189" t="s">
        <v>215</v>
      </c>
      <c r="U90" s="189">
        <v>0.94199999999999995</v>
      </c>
      <c r="V90" s="189">
        <f>ROUND(E90*U90,2)</f>
        <v>0.03</v>
      </c>
      <c r="W90" s="189"/>
      <c r="X90" s="190" t="s">
        <v>369</v>
      </c>
      <c r="Y90" s="152"/>
      <c r="Z90" s="152"/>
      <c r="AA90" s="152"/>
      <c r="AB90" s="152"/>
      <c r="AC90" s="152"/>
      <c r="AD90" s="152"/>
      <c r="AE90" s="152"/>
      <c r="AF90" s="152"/>
      <c r="AG90" s="152" t="s">
        <v>370</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ht="22.5" outlineLevel="1" x14ac:dyDescent="0.2">
      <c r="A91" s="177">
        <v>73</v>
      </c>
      <c r="B91" s="178" t="s">
        <v>376</v>
      </c>
      <c r="C91" s="195" t="s">
        <v>587</v>
      </c>
      <c r="D91" s="179" t="s">
        <v>266</v>
      </c>
      <c r="E91" s="180">
        <v>0.13372000000000001</v>
      </c>
      <c r="F91" s="181"/>
      <c r="G91" s="182">
        <f>ROUND(E91*F91,2)</f>
        <v>0</v>
      </c>
      <c r="H91" s="181"/>
      <c r="I91" s="182">
        <f>ROUND(E91*H91,2)</f>
        <v>0</v>
      </c>
      <c r="J91" s="181"/>
      <c r="K91" s="182">
        <f>ROUND(E91*J91,2)</f>
        <v>0</v>
      </c>
      <c r="L91" s="182">
        <v>21</v>
      </c>
      <c r="M91" s="182">
        <f>G91*(1+L91/100)</f>
        <v>0</v>
      </c>
      <c r="N91" s="182">
        <v>0</v>
      </c>
      <c r="O91" s="182">
        <f>ROUND(E91*N91,2)</f>
        <v>0</v>
      </c>
      <c r="P91" s="182">
        <v>0</v>
      </c>
      <c r="Q91" s="182">
        <f>ROUND(E91*P91,2)</f>
        <v>0</v>
      </c>
      <c r="R91" s="182"/>
      <c r="S91" s="182" t="s">
        <v>215</v>
      </c>
      <c r="T91" s="182" t="s">
        <v>215</v>
      </c>
      <c r="U91" s="182">
        <v>0.105</v>
      </c>
      <c r="V91" s="182">
        <f>ROUND(E91*U91,2)</f>
        <v>0.01</v>
      </c>
      <c r="W91" s="182"/>
      <c r="X91" s="183" t="s">
        <v>369</v>
      </c>
      <c r="Y91" s="152"/>
      <c r="Z91" s="152"/>
      <c r="AA91" s="152"/>
      <c r="AB91" s="152"/>
      <c r="AC91" s="152"/>
      <c r="AD91" s="152"/>
      <c r="AE91" s="152"/>
      <c r="AF91" s="152"/>
      <c r="AG91" s="152" t="s">
        <v>370</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59"/>
      <c r="B92" s="160"/>
      <c r="C92" s="253" t="s">
        <v>588</v>
      </c>
      <c r="D92" s="254"/>
      <c r="E92" s="254"/>
      <c r="F92" s="254"/>
      <c r="G92" s="254"/>
      <c r="H92" s="162"/>
      <c r="I92" s="162"/>
      <c r="J92" s="162"/>
      <c r="K92" s="162"/>
      <c r="L92" s="162"/>
      <c r="M92" s="162"/>
      <c r="N92" s="162"/>
      <c r="O92" s="162"/>
      <c r="P92" s="162"/>
      <c r="Q92" s="162"/>
      <c r="R92" s="162"/>
      <c r="S92" s="162"/>
      <c r="T92" s="162"/>
      <c r="U92" s="162"/>
      <c r="V92" s="162"/>
      <c r="W92" s="162"/>
      <c r="X92" s="162"/>
      <c r="Y92" s="152"/>
      <c r="Z92" s="152"/>
      <c r="AA92" s="152"/>
      <c r="AB92" s="152"/>
      <c r="AC92" s="152"/>
      <c r="AD92" s="152"/>
      <c r="AE92" s="152"/>
      <c r="AF92" s="152"/>
      <c r="AG92" s="152" t="s">
        <v>223</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84">
        <v>74</v>
      </c>
      <c r="B93" s="185" t="s">
        <v>379</v>
      </c>
      <c r="C93" s="194" t="s">
        <v>380</v>
      </c>
      <c r="D93" s="186" t="s">
        <v>266</v>
      </c>
      <c r="E93" s="187">
        <v>3.3430000000000001E-2</v>
      </c>
      <c r="F93" s="188"/>
      <c r="G93" s="189">
        <f>ROUND(E93*F93,2)</f>
        <v>0</v>
      </c>
      <c r="H93" s="188"/>
      <c r="I93" s="189">
        <f>ROUND(E93*H93,2)</f>
        <v>0</v>
      </c>
      <c r="J93" s="188"/>
      <c r="K93" s="189">
        <f>ROUND(E93*J93,2)</f>
        <v>0</v>
      </c>
      <c r="L93" s="189">
        <v>21</v>
      </c>
      <c r="M93" s="189">
        <f>G93*(1+L93/100)</f>
        <v>0</v>
      </c>
      <c r="N93" s="189">
        <v>0</v>
      </c>
      <c r="O93" s="189">
        <f>ROUND(E93*N93,2)</f>
        <v>0</v>
      </c>
      <c r="P93" s="189">
        <v>0</v>
      </c>
      <c r="Q93" s="189">
        <f>ROUND(E93*P93,2)</f>
        <v>0</v>
      </c>
      <c r="R93" s="189"/>
      <c r="S93" s="189" t="s">
        <v>215</v>
      </c>
      <c r="T93" s="189" t="s">
        <v>381</v>
      </c>
      <c r="U93" s="189">
        <v>0</v>
      </c>
      <c r="V93" s="189">
        <f>ROUND(E93*U93,2)</f>
        <v>0</v>
      </c>
      <c r="W93" s="189"/>
      <c r="X93" s="190" t="s">
        <v>369</v>
      </c>
      <c r="Y93" s="152"/>
      <c r="Z93" s="152"/>
      <c r="AA93" s="152"/>
      <c r="AB93" s="152"/>
      <c r="AC93" s="152"/>
      <c r="AD93" s="152"/>
      <c r="AE93" s="152"/>
      <c r="AF93" s="152"/>
      <c r="AG93" s="152" t="s">
        <v>370</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x14ac:dyDescent="0.2">
      <c r="A94" s="167" t="s">
        <v>210</v>
      </c>
      <c r="B94" s="168" t="s">
        <v>182</v>
      </c>
      <c r="C94" s="193" t="s">
        <v>29</v>
      </c>
      <c r="D94" s="169"/>
      <c r="E94" s="170"/>
      <c r="F94" s="171"/>
      <c r="G94" s="171">
        <f>SUMIF(AG95:AG98,"&lt;&gt;NOR",G95:G98)</f>
        <v>0</v>
      </c>
      <c r="H94" s="171"/>
      <c r="I94" s="171">
        <f>SUM(I95:I98)</f>
        <v>0</v>
      </c>
      <c r="J94" s="171"/>
      <c r="K94" s="171">
        <f>SUM(K95:K98)</f>
        <v>0</v>
      </c>
      <c r="L94" s="171"/>
      <c r="M94" s="171">
        <f>SUM(M95:M98)</f>
        <v>0</v>
      </c>
      <c r="N94" s="171"/>
      <c r="O94" s="171">
        <f>SUM(O95:O98)</f>
        <v>0</v>
      </c>
      <c r="P94" s="171"/>
      <c r="Q94" s="171">
        <f>SUM(Q95:Q98)</f>
        <v>0</v>
      </c>
      <c r="R94" s="171"/>
      <c r="S94" s="171"/>
      <c r="T94" s="171"/>
      <c r="U94" s="171"/>
      <c r="V94" s="171">
        <f>SUM(V95:V98)</f>
        <v>0</v>
      </c>
      <c r="W94" s="171"/>
      <c r="X94" s="172"/>
      <c r="AG94" t="s">
        <v>211</v>
      </c>
    </row>
    <row r="95" spans="1:60" ht="22.5" outlineLevel="1" x14ac:dyDescent="0.2">
      <c r="A95" s="177">
        <v>75</v>
      </c>
      <c r="B95" s="178" t="s">
        <v>562</v>
      </c>
      <c r="C95" s="195" t="s">
        <v>696</v>
      </c>
      <c r="D95" s="179" t="s">
        <v>214</v>
      </c>
      <c r="E95" s="180">
        <v>1</v>
      </c>
      <c r="F95" s="181"/>
      <c r="G95" s="182">
        <f>ROUND(E95*F95,2)</f>
        <v>0</v>
      </c>
      <c r="H95" s="181"/>
      <c r="I95" s="182">
        <f>ROUND(E95*H95,2)</f>
        <v>0</v>
      </c>
      <c r="J95" s="181"/>
      <c r="K95" s="182">
        <f>ROUND(E95*J95,2)</f>
        <v>0</v>
      </c>
      <c r="L95" s="182">
        <v>21</v>
      </c>
      <c r="M95" s="182">
        <f>G95*(1+L95/100)</f>
        <v>0</v>
      </c>
      <c r="N95" s="182">
        <v>0</v>
      </c>
      <c r="O95" s="182">
        <f>ROUND(E95*N95,2)</f>
        <v>0</v>
      </c>
      <c r="P95" s="182">
        <v>0</v>
      </c>
      <c r="Q95" s="182">
        <f>ROUND(E95*P95,2)</f>
        <v>0</v>
      </c>
      <c r="R95" s="182"/>
      <c r="S95" s="182" t="s">
        <v>303</v>
      </c>
      <c r="T95" s="182" t="s">
        <v>216</v>
      </c>
      <c r="U95" s="182">
        <v>0</v>
      </c>
      <c r="V95" s="182">
        <f>ROUND(E95*U95,2)</f>
        <v>0</v>
      </c>
      <c r="W95" s="182"/>
      <c r="X95" s="183" t="s">
        <v>217</v>
      </c>
      <c r="Y95" s="152"/>
      <c r="Z95" s="152"/>
      <c r="AA95" s="152"/>
      <c r="AB95" s="152"/>
      <c r="AC95" s="152"/>
      <c r="AD95" s="152"/>
      <c r="AE95" s="152"/>
      <c r="AF95" s="152"/>
      <c r="AG95" s="152" t="s">
        <v>564</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59"/>
      <c r="B96" s="160"/>
      <c r="C96" s="253" t="s">
        <v>573</v>
      </c>
      <c r="D96" s="254"/>
      <c r="E96" s="254"/>
      <c r="F96" s="254"/>
      <c r="G96" s="254"/>
      <c r="H96" s="162"/>
      <c r="I96" s="162"/>
      <c r="J96" s="162"/>
      <c r="K96" s="162"/>
      <c r="L96" s="162"/>
      <c r="M96" s="162"/>
      <c r="N96" s="162"/>
      <c r="O96" s="162"/>
      <c r="P96" s="162"/>
      <c r="Q96" s="162"/>
      <c r="R96" s="162"/>
      <c r="S96" s="162"/>
      <c r="T96" s="162"/>
      <c r="U96" s="162"/>
      <c r="V96" s="162"/>
      <c r="W96" s="162"/>
      <c r="X96" s="162"/>
      <c r="Y96" s="152"/>
      <c r="Z96" s="152"/>
      <c r="AA96" s="152"/>
      <c r="AB96" s="152"/>
      <c r="AC96" s="152"/>
      <c r="AD96" s="152"/>
      <c r="AE96" s="152"/>
      <c r="AF96" s="152"/>
      <c r="AG96" s="152" t="s">
        <v>223</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59"/>
      <c r="B97" s="160"/>
      <c r="C97" s="276" t="s">
        <v>574</v>
      </c>
      <c r="D97" s="277"/>
      <c r="E97" s="277"/>
      <c r="F97" s="277"/>
      <c r="G97" s="277"/>
      <c r="H97" s="162"/>
      <c r="I97" s="162"/>
      <c r="J97" s="162"/>
      <c r="K97" s="162"/>
      <c r="L97" s="162"/>
      <c r="M97" s="162"/>
      <c r="N97" s="162"/>
      <c r="O97" s="162"/>
      <c r="P97" s="162"/>
      <c r="Q97" s="162"/>
      <c r="R97" s="162"/>
      <c r="S97" s="162"/>
      <c r="T97" s="162"/>
      <c r="U97" s="162"/>
      <c r="V97" s="162"/>
      <c r="W97" s="162"/>
      <c r="X97" s="162"/>
      <c r="Y97" s="152"/>
      <c r="Z97" s="152"/>
      <c r="AA97" s="152"/>
      <c r="AB97" s="152"/>
      <c r="AC97" s="152"/>
      <c r="AD97" s="152"/>
      <c r="AE97" s="152"/>
      <c r="AF97" s="152"/>
      <c r="AG97" s="152" t="s">
        <v>223</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59"/>
      <c r="B98" s="160"/>
      <c r="C98" s="276" t="s">
        <v>565</v>
      </c>
      <c r="D98" s="277"/>
      <c r="E98" s="277"/>
      <c r="F98" s="277"/>
      <c r="G98" s="277"/>
      <c r="H98" s="162"/>
      <c r="I98" s="162"/>
      <c r="J98" s="162"/>
      <c r="K98" s="162"/>
      <c r="L98" s="162"/>
      <c r="M98" s="162"/>
      <c r="N98" s="162"/>
      <c r="O98" s="162"/>
      <c r="P98" s="162"/>
      <c r="Q98" s="162"/>
      <c r="R98" s="162"/>
      <c r="S98" s="162"/>
      <c r="T98" s="162"/>
      <c r="U98" s="162"/>
      <c r="V98" s="162"/>
      <c r="W98" s="162"/>
      <c r="X98" s="162"/>
      <c r="Y98" s="152"/>
      <c r="Z98" s="152"/>
      <c r="AA98" s="152"/>
      <c r="AB98" s="152"/>
      <c r="AC98" s="152"/>
      <c r="AD98" s="152"/>
      <c r="AE98" s="152"/>
      <c r="AF98" s="152"/>
      <c r="AG98" s="152" t="s">
        <v>223</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x14ac:dyDescent="0.2">
      <c r="A99" s="5"/>
      <c r="B99" s="6"/>
      <c r="C99" s="196"/>
      <c r="D99" s="8"/>
      <c r="E99" s="5"/>
      <c r="F99" s="5"/>
      <c r="G99" s="5"/>
      <c r="H99" s="5"/>
      <c r="I99" s="5"/>
      <c r="J99" s="5"/>
      <c r="K99" s="5"/>
      <c r="L99" s="5"/>
      <c r="M99" s="5"/>
      <c r="N99" s="5"/>
      <c r="O99" s="5"/>
      <c r="P99" s="5"/>
      <c r="Q99" s="5"/>
      <c r="R99" s="5"/>
      <c r="S99" s="5"/>
      <c r="T99" s="5"/>
      <c r="U99" s="5"/>
      <c r="V99" s="5"/>
      <c r="W99" s="5"/>
      <c r="X99" s="5"/>
      <c r="AE99">
        <v>15</v>
      </c>
      <c r="AF99">
        <v>21</v>
      </c>
    </row>
    <row r="100" spans="1:60" x14ac:dyDescent="0.2">
      <c r="A100" s="155"/>
      <c r="B100" s="156" t="s">
        <v>31</v>
      </c>
      <c r="C100" s="197"/>
      <c r="D100" s="157"/>
      <c r="E100" s="158"/>
      <c r="F100" s="158"/>
      <c r="G100" s="192">
        <f>G8+G14+G16+G24+G32+G58+G94</f>
        <v>0</v>
      </c>
      <c r="H100" s="5"/>
      <c r="I100" s="5"/>
      <c r="J100" s="5"/>
      <c r="K100" s="5"/>
      <c r="L100" s="5"/>
      <c r="M100" s="5"/>
      <c r="N100" s="5"/>
      <c r="O100" s="5"/>
      <c r="P100" s="5"/>
      <c r="Q100" s="5"/>
      <c r="R100" s="5"/>
      <c r="S100" s="5"/>
      <c r="T100" s="5"/>
      <c r="U100" s="5"/>
      <c r="V100" s="5"/>
      <c r="W100" s="5"/>
      <c r="X100" s="5"/>
      <c r="AE100">
        <f>SUMIF(L7:L98,AE99,G7:G98)</f>
        <v>0</v>
      </c>
      <c r="AF100">
        <f>SUMIF(L7:L98,AF99,G7:G98)</f>
        <v>0</v>
      </c>
      <c r="AG100" t="s">
        <v>243</v>
      </c>
    </row>
    <row r="101" spans="1:60" x14ac:dyDescent="0.2">
      <c r="A101" s="278" t="s">
        <v>482</v>
      </c>
      <c r="B101" s="278"/>
      <c r="C101" s="196"/>
      <c r="D101" s="8"/>
      <c r="E101" s="5"/>
      <c r="F101" s="5"/>
      <c r="G101" s="5"/>
      <c r="H101" s="5"/>
      <c r="I101" s="5"/>
      <c r="J101" s="5"/>
      <c r="K101" s="5"/>
      <c r="L101" s="5"/>
      <c r="M101" s="5"/>
      <c r="N101" s="5"/>
      <c r="O101" s="5"/>
      <c r="P101" s="5"/>
      <c r="Q101" s="5"/>
      <c r="R101" s="5"/>
      <c r="S101" s="5"/>
      <c r="T101" s="5"/>
      <c r="U101" s="5"/>
      <c r="V101" s="5"/>
      <c r="W101" s="5"/>
      <c r="X101" s="5"/>
    </row>
    <row r="102" spans="1:60" ht="25.5" x14ac:dyDescent="0.2">
      <c r="A102" s="5"/>
      <c r="B102" s="6" t="s">
        <v>569</v>
      </c>
      <c r="C102" s="196" t="s">
        <v>570</v>
      </c>
      <c r="D102" s="8"/>
      <c r="E102" s="5"/>
      <c r="F102" s="5"/>
      <c r="G102" s="5"/>
      <c r="H102" s="5"/>
      <c r="I102" s="5"/>
      <c r="J102" s="5"/>
      <c r="K102" s="5"/>
      <c r="L102" s="5"/>
      <c r="M102" s="5"/>
      <c r="N102" s="5"/>
      <c r="O102" s="5"/>
      <c r="P102" s="5"/>
      <c r="Q102" s="5"/>
      <c r="R102" s="5"/>
      <c r="S102" s="5"/>
      <c r="T102" s="5"/>
      <c r="U102" s="5"/>
      <c r="V102" s="5"/>
      <c r="W102" s="5"/>
      <c r="X102" s="5"/>
      <c r="AG102" t="s">
        <v>485</v>
      </c>
    </row>
    <row r="103" spans="1:60" x14ac:dyDescent="0.2">
      <c r="A103" s="5"/>
      <c r="B103" s="6" t="s">
        <v>571</v>
      </c>
      <c r="C103" s="196" t="s">
        <v>487</v>
      </c>
      <c r="D103" s="8"/>
      <c r="E103" s="5"/>
      <c r="F103" s="5"/>
      <c r="G103" s="5"/>
      <c r="H103" s="5"/>
      <c r="I103" s="5"/>
      <c r="J103" s="5"/>
      <c r="K103" s="5"/>
      <c r="L103" s="5"/>
      <c r="M103" s="5"/>
      <c r="N103" s="5"/>
      <c r="O103" s="5"/>
      <c r="P103" s="5"/>
      <c r="Q103" s="5"/>
      <c r="R103" s="5"/>
      <c r="S103" s="5"/>
      <c r="T103" s="5"/>
      <c r="U103" s="5"/>
      <c r="V103" s="5"/>
      <c r="W103" s="5"/>
      <c r="X103" s="5"/>
      <c r="AG103" t="s">
        <v>488</v>
      </c>
    </row>
    <row r="104" spans="1:60" ht="25.5" x14ac:dyDescent="0.2">
      <c r="A104" s="5"/>
      <c r="B104" s="6"/>
      <c r="C104" s="196" t="s">
        <v>572</v>
      </c>
      <c r="D104" s="8"/>
      <c r="E104" s="5"/>
      <c r="F104" s="5"/>
      <c r="G104" s="5"/>
      <c r="H104" s="5"/>
      <c r="I104" s="5"/>
      <c r="J104" s="5"/>
      <c r="K104" s="5"/>
      <c r="L104" s="5"/>
      <c r="M104" s="5"/>
      <c r="N104" s="5"/>
      <c r="O104" s="5"/>
      <c r="P104" s="5"/>
      <c r="Q104" s="5"/>
      <c r="R104" s="5"/>
      <c r="S104" s="5"/>
      <c r="T104" s="5"/>
      <c r="U104" s="5"/>
      <c r="V104" s="5"/>
      <c r="W104" s="5"/>
      <c r="X104" s="5"/>
      <c r="AG104" t="s">
        <v>490</v>
      </c>
    </row>
    <row r="105" spans="1:60" x14ac:dyDescent="0.2">
      <c r="A105" s="5"/>
      <c r="B105" s="6"/>
      <c r="C105" s="196"/>
      <c r="D105" s="8"/>
      <c r="E105" s="5"/>
      <c r="F105" s="5"/>
      <c r="G105" s="5"/>
      <c r="H105" s="5"/>
      <c r="I105" s="5"/>
      <c r="J105" s="5"/>
      <c r="K105" s="5"/>
      <c r="L105" s="5"/>
      <c r="M105" s="5"/>
      <c r="N105" s="5"/>
      <c r="O105" s="5"/>
      <c r="P105" s="5"/>
      <c r="Q105" s="5"/>
      <c r="R105" s="5"/>
      <c r="S105" s="5"/>
      <c r="T105" s="5"/>
      <c r="U105" s="5"/>
      <c r="V105" s="5"/>
      <c r="W105" s="5"/>
      <c r="X105" s="5"/>
    </row>
    <row r="106" spans="1:60" x14ac:dyDescent="0.2">
      <c r="A106" s="5"/>
      <c r="B106" s="6"/>
      <c r="C106" s="196"/>
      <c r="D106" s="8"/>
      <c r="E106" s="5"/>
      <c r="F106" s="5"/>
      <c r="G106" s="5"/>
      <c r="H106" s="5"/>
      <c r="I106" s="5"/>
      <c r="J106" s="5"/>
      <c r="K106" s="5"/>
      <c r="L106" s="5"/>
      <c r="M106" s="5"/>
      <c r="N106" s="5"/>
      <c r="O106" s="5"/>
      <c r="P106" s="5"/>
      <c r="Q106" s="5"/>
      <c r="R106" s="5"/>
      <c r="S106" s="5"/>
      <c r="T106" s="5"/>
      <c r="U106" s="5"/>
      <c r="V106" s="5"/>
      <c r="W106" s="5"/>
      <c r="X106" s="5"/>
    </row>
    <row r="107" spans="1:60" x14ac:dyDescent="0.2">
      <c r="A107" s="5"/>
      <c r="B107" s="6"/>
      <c r="C107" s="196"/>
      <c r="D107" s="8"/>
      <c r="E107" s="5"/>
      <c r="F107" s="5"/>
      <c r="G107" s="5"/>
      <c r="H107" s="5"/>
      <c r="I107" s="5"/>
      <c r="J107" s="5"/>
      <c r="K107" s="5"/>
      <c r="L107" s="5"/>
      <c r="M107" s="5"/>
      <c r="N107" s="5"/>
      <c r="O107" s="5"/>
      <c r="P107" s="5"/>
      <c r="Q107" s="5"/>
      <c r="R107" s="5"/>
      <c r="S107" s="5"/>
      <c r="T107" s="5"/>
      <c r="U107" s="5"/>
      <c r="V107" s="5"/>
      <c r="W107" s="5"/>
      <c r="X107" s="5"/>
    </row>
    <row r="108" spans="1:60" x14ac:dyDescent="0.2">
      <c r="A108" s="262" t="s">
        <v>244</v>
      </c>
      <c r="B108" s="262"/>
      <c r="C108" s="263"/>
      <c r="D108" s="8"/>
      <c r="E108" s="5"/>
      <c r="F108" s="5"/>
      <c r="G108" s="5"/>
      <c r="H108" s="5"/>
      <c r="I108" s="5"/>
      <c r="J108" s="5"/>
      <c r="K108" s="5"/>
      <c r="L108" s="5"/>
      <c r="M108" s="5"/>
      <c r="N108" s="5"/>
      <c r="O108" s="5"/>
      <c r="P108" s="5"/>
      <c r="Q108" s="5"/>
      <c r="R108" s="5"/>
      <c r="S108" s="5"/>
      <c r="T108" s="5"/>
      <c r="U108" s="5"/>
      <c r="V108" s="5"/>
      <c r="W108" s="5"/>
      <c r="X108" s="5"/>
    </row>
    <row r="109" spans="1:60" x14ac:dyDescent="0.2">
      <c r="A109" s="264"/>
      <c r="B109" s="265"/>
      <c r="C109" s="266"/>
      <c r="D109" s="265"/>
      <c r="E109" s="265"/>
      <c r="F109" s="265"/>
      <c r="G109" s="267"/>
      <c r="H109" s="5"/>
      <c r="I109" s="5"/>
      <c r="J109" s="5"/>
      <c r="K109" s="5"/>
      <c r="L109" s="5"/>
      <c r="M109" s="5"/>
      <c r="N109" s="5"/>
      <c r="O109" s="5"/>
      <c r="P109" s="5"/>
      <c r="Q109" s="5"/>
      <c r="R109" s="5"/>
      <c r="S109" s="5"/>
      <c r="T109" s="5"/>
      <c r="U109" s="5"/>
      <c r="V109" s="5"/>
      <c r="W109" s="5"/>
      <c r="X109" s="5"/>
      <c r="AG109" t="s">
        <v>245</v>
      </c>
    </row>
    <row r="110" spans="1:60" x14ac:dyDescent="0.2">
      <c r="A110" s="268"/>
      <c r="B110" s="269"/>
      <c r="C110" s="270"/>
      <c r="D110" s="269"/>
      <c r="E110" s="269"/>
      <c r="F110" s="269"/>
      <c r="G110" s="271"/>
      <c r="H110" s="5"/>
      <c r="I110" s="5"/>
      <c r="J110" s="5"/>
      <c r="K110" s="5"/>
      <c r="L110" s="5"/>
      <c r="M110" s="5"/>
      <c r="N110" s="5"/>
      <c r="O110" s="5"/>
      <c r="P110" s="5"/>
      <c r="Q110" s="5"/>
      <c r="R110" s="5"/>
      <c r="S110" s="5"/>
      <c r="T110" s="5"/>
      <c r="U110" s="5"/>
      <c r="V110" s="5"/>
      <c r="W110" s="5"/>
      <c r="X110" s="5"/>
    </row>
    <row r="111" spans="1:60" x14ac:dyDescent="0.2">
      <c r="A111" s="268"/>
      <c r="B111" s="269"/>
      <c r="C111" s="270"/>
      <c r="D111" s="269"/>
      <c r="E111" s="269"/>
      <c r="F111" s="269"/>
      <c r="G111" s="271"/>
      <c r="H111" s="5"/>
      <c r="I111" s="5"/>
      <c r="J111" s="5"/>
      <c r="K111" s="5"/>
      <c r="L111" s="5"/>
      <c r="M111" s="5"/>
      <c r="N111" s="5"/>
      <c r="O111" s="5"/>
      <c r="P111" s="5"/>
      <c r="Q111" s="5"/>
      <c r="R111" s="5"/>
      <c r="S111" s="5"/>
      <c r="T111" s="5"/>
      <c r="U111" s="5"/>
      <c r="V111" s="5"/>
      <c r="W111" s="5"/>
      <c r="X111" s="5"/>
    </row>
    <row r="112" spans="1:60" x14ac:dyDescent="0.2">
      <c r="A112" s="268"/>
      <c r="B112" s="269"/>
      <c r="C112" s="270"/>
      <c r="D112" s="269"/>
      <c r="E112" s="269"/>
      <c r="F112" s="269"/>
      <c r="G112" s="271"/>
      <c r="H112" s="5"/>
      <c r="I112" s="5"/>
      <c r="J112" s="5"/>
      <c r="K112" s="5"/>
      <c r="L112" s="5"/>
      <c r="M112" s="5"/>
      <c r="N112" s="5"/>
      <c r="O112" s="5"/>
      <c r="P112" s="5"/>
      <c r="Q112" s="5"/>
      <c r="R112" s="5"/>
      <c r="S112" s="5"/>
      <c r="T112" s="5"/>
      <c r="U112" s="5"/>
      <c r="V112" s="5"/>
      <c r="W112" s="5"/>
      <c r="X112" s="5"/>
    </row>
    <row r="113" spans="1:33" x14ac:dyDescent="0.2">
      <c r="A113" s="272"/>
      <c r="B113" s="273"/>
      <c r="C113" s="274"/>
      <c r="D113" s="273"/>
      <c r="E113" s="273"/>
      <c r="F113" s="273"/>
      <c r="G113" s="275"/>
      <c r="H113" s="5"/>
      <c r="I113" s="5"/>
      <c r="J113" s="5"/>
      <c r="K113" s="5"/>
      <c r="L113" s="5"/>
      <c r="M113" s="5"/>
      <c r="N113" s="5"/>
      <c r="O113" s="5"/>
      <c r="P113" s="5"/>
      <c r="Q113" s="5"/>
      <c r="R113" s="5"/>
      <c r="S113" s="5"/>
      <c r="T113" s="5"/>
      <c r="U113" s="5"/>
      <c r="V113" s="5"/>
      <c r="W113" s="5"/>
      <c r="X113" s="5"/>
    </row>
    <row r="114" spans="1:33" x14ac:dyDescent="0.2">
      <c r="A114" s="5"/>
      <c r="B114" s="6"/>
      <c r="C114" s="196"/>
      <c r="D114" s="8"/>
      <c r="E114" s="5"/>
      <c r="F114" s="5"/>
      <c r="G114" s="5"/>
      <c r="H114" s="5"/>
      <c r="I114" s="5"/>
      <c r="J114" s="5"/>
      <c r="K114" s="5"/>
      <c r="L114" s="5"/>
      <c r="M114" s="5"/>
      <c r="N114" s="5"/>
      <c r="O114" s="5"/>
      <c r="P114" s="5"/>
      <c r="Q114" s="5"/>
      <c r="R114" s="5"/>
      <c r="S114" s="5"/>
      <c r="T114" s="5"/>
      <c r="U114" s="5"/>
      <c r="V114" s="5"/>
      <c r="W114" s="5"/>
      <c r="X114" s="5"/>
    </row>
    <row r="115" spans="1:33" x14ac:dyDescent="0.2">
      <c r="C115" s="198"/>
      <c r="D115" s="143"/>
      <c r="AG115" t="s">
        <v>246</v>
      </c>
    </row>
    <row r="116" spans="1:33" x14ac:dyDescent="0.2">
      <c r="D116" s="143"/>
    </row>
    <row r="117" spans="1:33" x14ac:dyDescent="0.2">
      <c r="D117" s="143"/>
    </row>
    <row r="118" spans="1:33" x14ac:dyDescent="0.2">
      <c r="D118" s="143"/>
    </row>
    <row r="119" spans="1:33" x14ac:dyDescent="0.2">
      <c r="D119" s="143"/>
    </row>
    <row r="120" spans="1:33" x14ac:dyDescent="0.2">
      <c r="D120" s="143"/>
    </row>
    <row r="121" spans="1:33" x14ac:dyDescent="0.2">
      <c r="D121" s="143"/>
    </row>
    <row r="122" spans="1:33" x14ac:dyDescent="0.2">
      <c r="D122" s="143"/>
    </row>
    <row r="123" spans="1:33" x14ac:dyDescent="0.2">
      <c r="D123" s="143"/>
    </row>
    <row r="124" spans="1:33" x14ac:dyDescent="0.2">
      <c r="D124" s="143"/>
    </row>
    <row r="125" spans="1:33" x14ac:dyDescent="0.2">
      <c r="D125" s="143"/>
    </row>
    <row r="126" spans="1:33" x14ac:dyDescent="0.2">
      <c r="D126" s="143"/>
    </row>
    <row r="127" spans="1:33" x14ac:dyDescent="0.2">
      <c r="D127" s="143"/>
    </row>
    <row r="128" spans="1:33"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password="C71F" sheet="1"/>
  <mergeCells count="16">
    <mergeCell ref="A1:G1"/>
    <mergeCell ref="C2:G2"/>
    <mergeCell ref="C3:G3"/>
    <mergeCell ref="C4:G4"/>
    <mergeCell ref="A101:B101"/>
    <mergeCell ref="A109:G113"/>
    <mergeCell ref="C19:G19"/>
    <mergeCell ref="C22:G22"/>
    <mergeCell ref="C53:G53"/>
    <mergeCell ref="C56:G56"/>
    <mergeCell ref="C89:G89"/>
    <mergeCell ref="C92:G92"/>
    <mergeCell ref="C96:G96"/>
    <mergeCell ref="C97:G97"/>
    <mergeCell ref="C98:G98"/>
    <mergeCell ref="A108:C108"/>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90" customWidth="1"/>
    <col min="3" max="3" width="38.28515625" style="90"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3" width="0" hidden="1" customWidth="1"/>
    <col min="24" max="24" width="15.7109375" customWidth="1"/>
    <col min="29" max="29" width="0" hidden="1" customWidth="1"/>
    <col min="31" max="41" width="0" hidden="1" customWidth="1"/>
    <col min="53" max="53" width="73.7109375" customWidth="1"/>
  </cols>
  <sheetData>
    <row r="1" spans="1:60" ht="15.75" customHeight="1" x14ac:dyDescent="0.25">
      <c r="A1" s="255" t="s">
        <v>7</v>
      </c>
      <c r="B1" s="255"/>
      <c r="C1" s="255"/>
      <c r="D1" s="255"/>
      <c r="E1" s="255"/>
      <c r="F1" s="255"/>
      <c r="G1" s="255"/>
      <c r="AG1" t="s">
        <v>184</v>
      </c>
    </row>
    <row r="2" spans="1:60" ht="24.95" customHeight="1" x14ac:dyDescent="0.2">
      <c r="A2" s="144" t="s">
        <v>8</v>
      </c>
      <c r="B2" s="72" t="s">
        <v>44</v>
      </c>
      <c r="C2" s="256" t="s">
        <v>45</v>
      </c>
      <c r="D2" s="257"/>
      <c r="E2" s="257"/>
      <c r="F2" s="257"/>
      <c r="G2" s="258"/>
      <c r="AG2" t="s">
        <v>185</v>
      </c>
    </row>
    <row r="3" spans="1:60" ht="24.95" customHeight="1" x14ac:dyDescent="0.2">
      <c r="A3" s="144" t="s">
        <v>9</v>
      </c>
      <c r="B3" s="72" t="s">
        <v>72</v>
      </c>
      <c r="C3" s="256" t="s">
        <v>73</v>
      </c>
      <c r="D3" s="257"/>
      <c r="E3" s="257"/>
      <c r="F3" s="257"/>
      <c r="G3" s="258"/>
      <c r="AC3" s="90" t="s">
        <v>185</v>
      </c>
      <c r="AG3" t="s">
        <v>187</v>
      </c>
    </row>
    <row r="4" spans="1:60" ht="24.95" customHeight="1" x14ac:dyDescent="0.2">
      <c r="A4" s="145" t="s">
        <v>10</v>
      </c>
      <c r="B4" s="146" t="s">
        <v>74</v>
      </c>
      <c r="C4" s="259" t="s">
        <v>62</v>
      </c>
      <c r="D4" s="260"/>
      <c r="E4" s="260"/>
      <c r="F4" s="260"/>
      <c r="G4" s="261"/>
      <c r="AG4" t="s">
        <v>188</v>
      </c>
    </row>
    <row r="5" spans="1:60" x14ac:dyDescent="0.2">
      <c r="D5" s="143"/>
    </row>
    <row r="6" spans="1:60" ht="38.25" x14ac:dyDescent="0.2">
      <c r="A6" s="148" t="s">
        <v>189</v>
      </c>
      <c r="B6" s="150" t="s">
        <v>190</v>
      </c>
      <c r="C6" s="150" t="s">
        <v>191</v>
      </c>
      <c r="D6" s="149" t="s">
        <v>192</v>
      </c>
      <c r="E6" s="148" t="s">
        <v>193</v>
      </c>
      <c r="F6" s="147" t="s">
        <v>194</v>
      </c>
      <c r="G6" s="148" t="s">
        <v>31</v>
      </c>
      <c r="H6" s="151" t="s">
        <v>32</v>
      </c>
      <c r="I6" s="151" t="s">
        <v>195</v>
      </c>
      <c r="J6" s="151" t="s">
        <v>33</v>
      </c>
      <c r="K6" s="151" t="s">
        <v>196</v>
      </c>
      <c r="L6" s="151" t="s">
        <v>197</v>
      </c>
      <c r="M6" s="151" t="s">
        <v>198</v>
      </c>
      <c r="N6" s="151" t="s">
        <v>199</v>
      </c>
      <c r="O6" s="151" t="s">
        <v>200</v>
      </c>
      <c r="P6" s="151" t="s">
        <v>201</v>
      </c>
      <c r="Q6" s="151" t="s">
        <v>202</v>
      </c>
      <c r="R6" s="151" t="s">
        <v>203</v>
      </c>
      <c r="S6" s="151" t="s">
        <v>204</v>
      </c>
      <c r="T6" s="151" t="s">
        <v>205</v>
      </c>
      <c r="U6" s="151" t="s">
        <v>206</v>
      </c>
      <c r="V6" s="151" t="s">
        <v>207</v>
      </c>
      <c r="W6" s="151" t="s">
        <v>208</v>
      </c>
      <c r="X6" s="151" t="s">
        <v>209</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c r="X7" s="154"/>
    </row>
    <row r="8" spans="1:60" x14ac:dyDescent="0.2">
      <c r="A8" s="167" t="s">
        <v>210</v>
      </c>
      <c r="B8" s="168" t="s">
        <v>154</v>
      </c>
      <c r="C8" s="193" t="s">
        <v>155</v>
      </c>
      <c r="D8" s="169"/>
      <c r="E8" s="170"/>
      <c r="F8" s="171"/>
      <c r="G8" s="171">
        <f>SUMIF(AG9:AG9,"&lt;&gt;NOR",G9:G9)</f>
        <v>0</v>
      </c>
      <c r="H8" s="171"/>
      <c r="I8" s="171">
        <f>SUM(I9:I9)</f>
        <v>0</v>
      </c>
      <c r="J8" s="171"/>
      <c r="K8" s="171">
        <f>SUM(K9:K9)</f>
        <v>0</v>
      </c>
      <c r="L8" s="171"/>
      <c r="M8" s="171">
        <f>SUM(M9:M9)</f>
        <v>0</v>
      </c>
      <c r="N8" s="171"/>
      <c r="O8" s="171">
        <f>SUM(O9:O9)</f>
        <v>0.09</v>
      </c>
      <c r="P8" s="171"/>
      <c r="Q8" s="171">
        <f>SUM(Q9:Q9)</f>
        <v>0</v>
      </c>
      <c r="R8" s="171"/>
      <c r="S8" s="171"/>
      <c r="T8" s="171"/>
      <c r="U8" s="171"/>
      <c r="V8" s="171">
        <f>SUM(V9:V9)</f>
        <v>44.56</v>
      </c>
      <c r="W8" s="171"/>
      <c r="X8" s="172"/>
      <c r="AG8" t="s">
        <v>211</v>
      </c>
    </row>
    <row r="9" spans="1:60" outlineLevel="1" x14ac:dyDescent="0.2">
      <c r="A9" s="184">
        <v>1</v>
      </c>
      <c r="B9" s="185" t="s">
        <v>697</v>
      </c>
      <c r="C9" s="194" t="s">
        <v>698</v>
      </c>
      <c r="D9" s="186" t="s">
        <v>254</v>
      </c>
      <c r="E9" s="187">
        <v>141</v>
      </c>
      <c r="F9" s="188"/>
      <c r="G9" s="189">
        <f>ROUND(E9*F9,2)</f>
        <v>0</v>
      </c>
      <c r="H9" s="188"/>
      <c r="I9" s="189">
        <f>ROUND(E9*H9,2)</f>
        <v>0</v>
      </c>
      <c r="J9" s="188"/>
      <c r="K9" s="189">
        <f>ROUND(E9*J9,2)</f>
        <v>0</v>
      </c>
      <c r="L9" s="189">
        <v>21</v>
      </c>
      <c r="M9" s="189">
        <f>G9*(1+L9/100)</f>
        <v>0</v>
      </c>
      <c r="N9" s="189">
        <v>6.2E-4</v>
      </c>
      <c r="O9" s="189">
        <f>ROUND(E9*N9,2)</f>
        <v>0.09</v>
      </c>
      <c r="P9" s="189">
        <v>0</v>
      </c>
      <c r="Q9" s="189">
        <f>ROUND(E9*P9,2)</f>
        <v>0</v>
      </c>
      <c r="R9" s="189"/>
      <c r="S9" s="189" t="s">
        <v>215</v>
      </c>
      <c r="T9" s="189" t="s">
        <v>215</v>
      </c>
      <c r="U9" s="189">
        <v>0.316</v>
      </c>
      <c r="V9" s="189">
        <f>ROUND(E9*U9,2)</f>
        <v>44.56</v>
      </c>
      <c r="W9" s="189"/>
      <c r="X9" s="190" t="s">
        <v>250</v>
      </c>
      <c r="Y9" s="152"/>
      <c r="Z9" s="152"/>
      <c r="AA9" s="152"/>
      <c r="AB9" s="152"/>
      <c r="AC9" s="152"/>
      <c r="AD9" s="152"/>
      <c r="AE9" s="152"/>
      <c r="AF9" s="152"/>
      <c r="AG9" s="152" t="s">
        <v>251</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x14ac:dyDescent="0.2">
      <c r="A10" s="167" t="s">
        <v>210</v>
      </c>
      <c r="B10" s="168" t="s">
        <v>148</v>
      </c>
      <c r="C10" s="193" t="s">
        <v>149</v>
      </c>
      <c r="D10" s="169"/>
      <c r="E10" s="170"/>
      <c r="F10" s="171"/>
      <c r="G10" s="171">
        <f>SUMIF(AG11:AG14,"&lt;&gt;NOR",G11:G14)</f>
        <v>0</v>
      </c>
      <c r="H10" s="171"/>
      <c r="I10" s="171">
        <f>SUM(I11:I14)</f>
        <v>0</v>
      </c>
      <c r="J10" s="171"/>
      <c r="K10" s="171">
        <f>SUM(K11:K14)</f>
        <v>0</v>
      </c>
      <c r="L10" s="171"/>
      <c r="M10" s="171">
        <f>SUM(M11:M14)</f>
        <v>0</v>
      </c>
      <c r="N10" s="171"/>
      <c r="O10" s="171">
        <f>SUM(O11:O14)</f>
        <v>0</v>
      </c>
      <c r="P10" s="171"/>
      <c r="Q10" s="171">
        <f>SUM(Q11:Q14)</f>
        <v>0</v>
      </c>
      <c r="R10" s="171"/>
      <c r="S10" s="171"/>
      <c r="T10" s="171"/>
      <c r="U10" s="171"/>
      <c r="V10" s="171">
        <f>SUM(V11:V14)</f>
        <v>8.98</v>
      </c>
      <c r="W10" s="171"/>
      <c r="X10" s="172"/>
      <c r="AG10" t="s">
        <v>211</v>
      </c>
    </row>
    <row r="11" spans="1:60" outlineLevel="1" x14ac:dyDescent="0.2">
      <c r="A11" s="184">
        <v>2</v>
      </c>
      <c r="B11" s="185" t="s">
        <v>367</v>
      </c>
      <c r="C11" s="194" t="s">
        <v>368</v>
      </c>
      <c r="D11" s="186" t="s">
        <v>266</v>
      </c>
      <c r="E11" s="187">
        <v>6.2709999999999999</v>
      </c>
      <c r="F11" s="188"/>
      <c r="G11" s="189">
        <f>ROUND(E11*F11,2)</f>
        <v>0</v>
      </c>
      <c r="H11" s="188"/>
      <c r="I11" s="189">
        <f>ROUND(E11*H11,2)</f>
        <v>0</v>
      </c>
      <c r="J11" s="188"/>
      <c r="K11" s="189">
        <f>ROUND(E11*J11,2)</f>
        <v>0</v>
      </c>
      <c r="L11" s="189">
        <v>21</v>
      </c>
      <c r="M11" s="189">
        <f>G11*(1+L11/100)</f>
        <v>0</v>
      </c>
      <c r="N11" s="189">
        <v>0</v>
      </c>
      <c r="O11" s="189">
        <f>ROUND(E11*N11,2)</f>
        <v>0</v>
      </c>
      <c r="P11" s="189">
        <v>0</v>
      </c>
      <c r="Q11" s="189">
        <f>ROUND(E11*P11,2)</f>
        <v>0</v>
      </c>
      <c r="R11" s="189"/>
      <c r="S11" s="189" t="s">
        <v>215</v>
      </c>
      <c r="T11" s="189" t="s">
        <v>215</v>
      </c>
      <c r="U11" s="189">
        <v>0.49</v>
      </c>
      <c r="V11" s="189">
        <f>ROUND(E11*U11,2)</f>
        <v>3.07</v>
      </c>
      <c r="W11" s="189"/>
      <c r="X11" s="190" t="s">
        <v>369</v>
      </c>
      <c r="Y11" s="152"/>
      <c r="Z11" s="152"/>
      <c r="AA11" s="152"/>
      <c r="AB11" s="152"/>
      <c r="AC11" s="152"/>
      <c r="AD11" s="152"/>
      <c r="AE11" s="152"/>
      <c r="AF11" s="152"/>
      <c r="AG11" s="152" t="s">
        <v>370</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77">
        <v>3</v>
      </c>
      <c r="B12" s="178" t="s">
        <v>371</v>
      </c>
      <c r="C12" s="195" t="s">
        <v>372</v>
      </c>
      <c r="D12" s="179" t="s">
        <v>266</v>
      </c>
      <c r="E12" s="180">
        <v>56.439</v>
      </c>
      <c r="F12" s="181"/>
      <c r="G12" s="182">
        <f>ROUND(E12*F12,2)</f>
        <v>0</v>
      </c>
      <c r="H12" s="181"/>
      <c r="I12" s="182">
        <f>ROUND(E12*H12,2)</f>
        <v>0</v>
      </c>
      <c r="J12" s="181"/>
      <c r="K12" s="182">
        <f>ROUND(E12*J12,2)</f>
        <v>0</v>
      </c>
      <c r="L12" s="182">
        <v>21</v>
      </c>
      <c r="M12" s="182">
        <f>G12*(1+L12/100)</f>
        <v>0</v>
      </c>
      <c r="N12" s="182">
        <v>0</v>
      </c>
      <c r="O12" s="182">
        <f>ROUND(E12*N12,2)</f>
        <v>0</v>
      </c>
      <c r="P12" s="182">
        <v>0</v>
      </c>
      <c r="Q12" s="182">
        <f>ROUND(E12*P12,2)</f>
        <v>0</v>
      </c>
      <c r="R12" s="182"/>
      <c r="S12" s="182" t="s">
        <v>215</v>
      </c>
      <c r="T12" s="182" t="s">
        <v>215</v>
      </c>
      <c r="U12" s="182">
        <v>0</v>
      </c>
      <c r="V12" s="182">
        <f>ROUND(E12*U12,2)</f>
        <v>0</v>
      </c>
      <c r="W12" s="182"/>
      <c r="X12" s="183" t="s">
        <v>369</v>
      </c>
      <c r="Y12" s="152"/>
      <c r="Z12" s="152"/>
      <c r="AA12" s="152"/>
      <c r="AB12" s="152"/>
      <c r="AC12" s="152"/>
      <c r="AD12" s="152"/>
      <c r="AE12" s="152"/>
      <c r="AF12" s="152"/>
      <c r="AG12" s="152" t="s">
        <v>370</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59"/>
      <c r="B13" s="160"/>
      <c r="C13" s="253" t="s">
        <v>373</v>
      </c>
      <c r="D13" s="254"/>
      <c r="E13" s="254"/>
      <c r="F13" s="254"/>
      <c r="G13" s="254"/>
      <c r="H13" s="162"/>
      <c r="I13" s="162"/>
      <c r="J13" s="162"/>
      <c r="K13" s="162"/>
      <c r="L13" s="162"/>
      <c r="M13" s="162"/>
      <c r="N13" s="162"/>
      <c r="O13" s="162"/>
      <c r="P13" s="162"/>
      <c r="Q13" s="162"/>
      <c r="R13" s="162"/>
      <c r="S13" s="162"/>
      <c r="T13" s="162"/>
      <c r="U13" s="162"/>
      <c r="V13" s="162"/>
      <c r="W13" s="162"/>
      <c r="X13" s="162"/>
      <c r="Y13" s="152"/>
      <c r="Z13" s="152"/>
      <c r="AA13" s="152"/>
      <c r="AB13" s="152"/>
      <c r="AC13" s="152"/>
      <c r="AD13" s="152"/>
      <c r="AE13" s="152"/>
      <c r="AF13" s="152"/>
      <c r="AG13" s="152" t="s">
        <v>223</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84">
        <v>4</v>
      </c>
      <c r="B14" s="185" t="s">
        <v>374</v>
      </c>
      <c r="C14" s="194" t="s">
        <v>375</v>
      </c>
      <c r="D14" s="186" t="s">
        <v>266</v>
      </c>
      <c r="E14" s="187">
        <v>6.2709999999999999</v>
      </c>
      <c r="F14" s="188"/>
      <c r="G14" s="189">
        <f>ROUND(E14*F14,2)</f>
        <v>0</v>
      </c>
      <c r="H14" s="188"/>
      <c r="I14" s="189">
        <f>ROUND(E14*H14,2)</f>
        <v>0</v>
      </c>
      <c r="J14" s="188"/>
      <c r="K14" s="189">
        <f>ROUND(E14*J14,2)</f>
        <v>0</v>
      </c>
      <c r="L14" s="189">
        <v>21</v>
      </c>
      <c r="M14" s="189">
        <f>G14*(1+L14/100)</f>
        <v>0</v>
      </c>
      <c r="N14" s="189">
        <v>0</v>
      </c>
      <c r="O14" s="189">
        <f>ROUND(E14*N14,2)</f>
        <v>0</v>
      </c>
      <c r="P14" s="189">
        <v>0</v>
      </c>
      <c r="Q14" s="189">
        <f>ROUND(E14*P14,2)</f>
        <v>0</v>
      </c>
      <c r="R14" s="189"/>
      <c r="S14" s="189" t="s">
        <v>215</v>
      </c>
      <c r="T14" s="189" t="s">
        <v>215</v>
      </c>
      <c r="U14" s="189">
        <v>0.94199999999999995</v>
      </c>
      <c r="V14" s="189">
        <f>ROUND(E14*U14,2)</f>
        <v>5.91</v>
      </c>
      <c r="W14" s="189"/>
      <c r="X14" s="190" t="s">
        <v>369</v>
      </c>
      <c r="Y14" s="152"/>
      <c r="Z14" s="152"/>
      <c r="AA14" s="152"/>
      <c r="AB14" s="152"/>
      <c r="AC14" s="152"/>
      <c r="AD14" s="152"/>
      <c r="AE14" s="152"/>
      <c r="AF14" s="152"/>
      <c r="AG14" s="152" t="s">
        <v>370</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x14ac:dyDescent="0.2">
      <c r="A15" s="167" t="s">
        <v>210</v>
      </c>
      <c r="B15" s="168" t="s">
        <v>150</v>
      </c>
      <c r="C15" s="193" t="s">
        <v>151</v>
      </c>
      <c r="D15" s="169"/>
      <c r="E15" s="170"/>
      <c r="F15" s="171"/>
      <c r="G15" s="171">
        <f>SUMIF(AG16:AG16,"&lt;&gt;NOR",G16:G16)</f>
        <v>0</v>
      </c>
      <c r="H15" s="171"/>
      <c r="I15" s="171">
        <f>SUM(I16:I16)</f>
        <v>0</v>
      </c>
      <c r="J15" s="171"/>
      <c r="K15" s="171">
        <f>SUM(K16:K16)</f>
        <v>0</v>
      </c>
      <c r="L15" s="171"/>
      <c r="M15" s="171">
        <f>SUM(M16:M16)</f>
        <v>0</v>
      </c>
      <c r="N15" s="171"/>
      <c r="O15" s="171">
        <f>SUM(O16:O16)</f>
        <v>0</v>
      </c>
      <c r="P15" s="171"/>
      <c r="Q15" s="171">
        <f>SUM(Q16:Q16)</f>
        <v>0</v>
      </c>
      <c r="R15" s="171"/>
      <c r="S15" s="171"/>
      <c r="T15" s="171"/>
      <c r="U15" s="171"/>
      <c r="V15" s="171">
        <f>SUM(V16:V16)</f>
        <v>0.21</v>
      </c>
      <c r="W15" s="171"/>
      <c r="X15" s="172"/>
      <c r="AG15" t="s">
        <v>211</v>
      </c>
    </row>
    <row r="16" spans="1:60" outlineLevel="1" x14ac:dyDescent="0.2">
      <c r="A16" s="184">
        <v>5</v>
      </c>
      <c r="B16" s="185" t="s">
        <v>382</v>
      </c>
      <c r="C16" s="194" t="s">
        <v>383</v>
      </c>
      <c r="D16" s="186" t="s">
        <v>266</v>
      </c>
      <c r="E16" s="187">
        <v>0.22356000000000001</v>
      </c>
      <c r="F16" s="188"/>
      <c r="G16" s="189">
        <f>ROUND(E16*F16,2)</f>
        <v>0</v>
      </c>
      <c r="H16" s="188"/>
      <c r="I16" s="189">
        <f>ROUND(E16*H16,2)</f>
        <v>0</v>
      </c>
      <c r="J16" s="188"/>
      <c r="K16" s="189">
        <f>ROUND(E16*J16,2)</f>
        <v>0</v>
      </c>
      <c r="L16" s="189">
        <v>21</v>
      </c>
      <c r="M16" s="189">
        <f>G16*(1+L16/100)</f>
        <v>0</v>
      </c>
      <c r="N16" s="189">
        <v>0</v>
      </c>
      <c r="O16" s="189">
        <f>ROUND(E16*N16,2)</f>
        <v>0</v>
      </c>
      <c r="P16" s="189">
        <v>0</v>
      </c>
      <c r="Q16" s="189">
        <f>ROUND(E16*P16,2)</f>
        <v>0</v>
      </c>
      <c r="R16" s="189"/>
      <c r="S16" s="189" t="s">
        <v>215</v>
      </c>
      <c r="T16" s="189" t="s">
        <v>215</v>
      </c>
      <c r="U16" s="189">
        <v>0.9385</v>
      </c>
      <c r="V16" s="189">
        <f>ROUND(E16*U16,2)</f>
        <v>0.21</v>
      </c>
      <c r="W16" s="189"/>
      <c r="X16" s="190" t="s">
        <v>384</v>
      </c>
      <c r="Y16" s="152"/>
      <c r="Z16" s="152"/>
      <c r="AA16" s="152"/>
      <c r="AB16" s="152"/>
      <c r="AC16" s="152"/>
      <c r="AD16" s="152"/>
      <c r="AE16" s="152"/>
      <c r="AF16" s="152"/>
      <c r="AG16" s="152" t="s">
        <v>385</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x14ac:dyDescent="0.2">
      <c r="A17" s="167" t="s">
        <v>210</v>
      </c>
      <c r="B17" s="168" t="s">
        <v>148</v>
      </c>
      <c r="C17" s="193" t="s">
        <v>149</v>
      </c>
      <c r="D17" s="169"/>
      <c r="E17" s="170"/>
      <c r="F17" s="171"/>
      <c r="G17" s="171">
        <f>SUMIF(AG18:AG21,"&lt;&gt;NOR",G18:G21)</f>
        <v>0</v>
      </c>
      <c r="H17" s="171"/>
      <c r="I17" s="171">
        <f>SUM(I18:I21)</f>
        <v>0</v>
      </c>
      <c r="J17" s="171"/>
      <c r="K17" s="171">
        <f>SUM(K18:K21)</f>
        <v>0</v>
      </c>
      <c r="L17" s="171"/>
      <c r="M17" s="171">
        <f>SUM(M18:M21)</f>
        <v>0</v>
      </c>
      <c r="N17" s="171"/>
      <c r="O17" s="171">
        <f>SUM(O18:O21)</f>
        <v>0</v>
      </c>
      <c r="P17" s="171"/>
      <c r="Q17" s="171">
        <f>SUM(Q18:Q21)</f>
        <v>0</v>
      </c>
      <c r="R17" s="171"/>
      <c r="S17" s="171"/>
      <c r="T17" s="171"/>
      <c r="U17" s="171"/>
      <c r="V17" s="171">
        <f>SUM(V18:V21)</f>
        <v>1.98</v>
      </c>
      <c r="W17" s="171"/>
      <c r="X17" s="172"/>
      <c r="AG17" t="s">
        <v>211</v>
      </c>
    </row>
    <row r="18" spans="1:60" ht="22.5" outlineLevel="1" x14ac:dyDescent="0.2">
      <c r="A18" s="177">
        <v>6</v>
      </c>
      <c r="B18" s="178" t="s">
        <v>376</v>
      </c>
      <c r="C18" s="195" t="s">
        <v>377</v>
      </c>
      <c r="D18" s="179" t="s">
        <v>266</v>
      </c>
      <c r="E18" s="180">
        <v>18.812999999999999</v>
      </c>
      <c r="F18" s="181"/>
      <c r="G18" s="182">
        <f>ROUND(E18*F18,2)</f>
        <v>0</v>
      </c>
      <c r="H18" s="181"/>
      <c r="I18" s="182">
        <f>ROUND(E18*H18,2)</f>
        <v>0</v>
      </c>
      <c r="J18" s="181"/>
      <c r="K18" s="182">
        <f>ROUND(E18*J18,2)</f>
        <v>0</v>
      </c>
      <c r="L18" s="182">
        <v>21</v>
      </c>
      <c r="M18" s="182">
        <f>G18*(1+L18/100)</f>
        <v>0</v>
      </c>
      <c r="N18" s="182">
        <v>0</v>
      </c>
      <c r="O18" s="182">
        <f>ROUND(E18*N18,2)</f>
        <v>0</v>
      </c>
      <c r="P18" s="182">
        <v>0</v>
      </c>
      <c r="Q18" s="182">
        <f>ROUND(E18*P18,2)</f>
        <v>0</v>
      </c>
      <c r="R18" s="182"/>
      <c r="S18" s="182" t="s">
        <v>215</v>
      </c>
      <c r="T18" s="182" t="s">
        <v>215</v>
      </c>
      <c r="U18" s="182">
        <v>0.105</v>
      </c>
      <c r="V18" s="182">
        <f>ROUND(E18*U18,2)</f>
        <v>1.98</v>
      </c>
      <c r="W18" s="182"/>
      <c r="X18" s="183" t="s">
        <v>369</v>
      </c>
      <c r="Y18" s="152"/>
      <c r="Z18" s="152"/>
      <c r="AA18" s="152"/>
      <c r="AB18" s="152"/>
      <c r="AC18" s="152"/>
      <c r="AD18" s="152"/>
      <c r="AE18" s="152"/>
      <c r="AF18" s="152"/>
      <c r="AG18" s="152" t="s">
        <v>370</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59"/>
      <c r="B19" s="160"/>
      <c r="C19" s="253" t="s">
        <v>378</v>
      </c>
      <c r="D19" s="254"/>
      <c r="E19" s="254"/>
      <c r="F19" s="254"/>
      <c r="G19" s="254"/>
      <c r="H19" s="162"/>
      <c r="I19" s="162"/>
      <c r="J19" s="162"/>
      <c r="K19" s="162"/>
      <c r="L19" s="162"/>
      <c r="M19" s="162"/>
      <c r="N19" s="162"/>
      <c r="O19" s="162"/>
      <c r="P19" s="162"/>
      <c r="Q19" s="162"/>
      <c r="R19" s="162"/>
      <c r="S19" s="162"/>
      <c r="T19" s="162"/>
      <c r="U19" s="162"/>
      <c r="V19" s="162"/>
      <c r="W19" s="162"/>
      <c r="X19" s="162"/>
      <c r="Y19" s="152"/>
      <c r="Z19" s="152"/>
      <c r="AA19" s="152"/>
      <c r="AB19" s="152"/>
      <c r="AC19" s="152"/>
      <c r="AD19" s="152"/>
      <c r="AE19" s="152"/>
      <c r="AF19" s="152"/>
      <c r="AG19" s="152" t="s">
        <v>223</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84">
        <v>7</v>
      </c>
      <c r="B20" s="185" t="s">
        <v>379</v>
      </c>
      <c r="C20" s="194" t="s">
        <v>380</v>
      </c>
      <c r="D20" s="186" t="s">
        <v>266</v>
      </c>
      <c r="E20" s="187">
        <v>6.2709999999999999</v>
      </c>
      <c r="F20" s="188"/>
      <c r="G20" s="189">
        <f>ROUND(E20*F20,2)</f>
        <v>0</v>
      </c>
      <c r="H20" s="188"/>
      <c r="I20" s="189">
        <f>ROUND(E20*H20,2)</f>
        <v>0</v>
      </c>
      <c r="J20" s="188"/>
      <c r="K20" s="189">
        <f>ROUND(E20*J20,2)</f>
        <v>0</v>
      </c>
      <c r="L20" s="189">
        <v>21</v>
      </c>
      <c r="M20" s="189">
        <f>G20*(1+L20/100)</f>
        <v>0</v>
      </c>
      <c r="N20" s="189">
        <v>0</v>
      </c>
      <c r="O20" s="189">
        <f>ROUND(E20*N20,2)</f>
        <v>0</v>
      </c>
      <c r="P20" s="189">
        <v>0</v>
      </c>
      <c r="Q20" s="189">
        <f>ROUND(E20*P20,2)</f>
        <v>0</v>
      </c>
      <c r="R20" s="189"/>
      <c r="S20" s="189" t="s">
        <v>215</v>
      </c>
      <c r="T20" s="189" t="s">
        <v>381</v>
      </c>
      <c r="U20" s="189">
        <v>0</v>
      </c>
      <c r="V20" s="189">
        <f>ROUND(E20*U20,2)</f>
        <v>0</v>
      </c>
      <c r="W20" s="189"/>
      <c r="X20" s="190" t="s">
        <v>369</v>
      </c>
      <c r="Y20" s="152"/>
      <c r="Z20" s="152"/>
      <c r="AA20" s="152"/>
      <c r="AB20" s="152"/>
      <c r="AC20" s="152"/>
      <c r="AD20" s="152"/>
      <c r="AE20" s="152"/>
      <c r="AF20" s="152"/>
      <c r="AG20" s="152" t="s">
        <v>370</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84">
        <v>8</v>
      </c>
      <c r="B21" s="185" t="s">
        <v>699</v>
      </c>
      <c r="C21" s="194" t="s">
        <v>700</v>
      </c>
      <c r="D21" s="186" t="s">
        <v>266</v>
      </c>
      <c r="E21" s="187">
        <v>6.2709999999999999</v>
      </c>
      <c r="F21" s="188"/>
      <c r="G21" s="189">
        <f>ROUND(E21*F21,2)</f>
        <v>0</v>
      </c>
      <c r="H21" s="188"/>
      <c r="I21" s="189">
        <f>ROUND(E21*H21,2)</f>
        <v>0</v>
      </c>
      <c r="J21" s="188"/>
      <c r="K21" s="189">
        <f>ROUND(E21*J21,2)</f>
        <v>0</v>
      </c>
      <c r="L21" s="189">
        <v>21</v>
      </c>
      <c r="M21" s="189">
        <f>G21*(1+L21/100)</f>
        <v>0</v>
      </c>
      <c r="N21" s="189">
        <v>0</v>
      </c>
      <c r="O21" s="189">
        <f>ROUND(E21*N21,2)</f>
        <v>0</v>
      </c>
      <c r="P21" s="189">
        <v>0</v>
      </c>
      <c r="Q21" s="189">
        <f>ROUND(E21*P21,2)</f>
        <v>0</v>
      </c>
      <c r="R21" s="189"/>
      <c r="S21" s="189" t="s">
        <v>215</v>
      </c>
      <c r="T21" s="189" t="s">
        <v>215</v>
      </c>
      <c r="U21" s="189">
        <v>0</v>
      </c>
      <c r="V21" s="189">
        <f>ROUND(E21*U21,2)</f>
        <v>0</v>
      </c>
      <c r="W21" s="189"/>
      <c r="X21" s="190" t="s">
        <v>369</v>
      </c>
      <c r="Y21" s="152"/>
      <c r="Z21" s="152"/>
      <c r="AA21" s="152"/>
      <c r="AB21" s="152"/>
      <c r="AC21" s="152"/>
      <c r="AD21" s="152"/>
      <c r="AE21" s="152"/>
      <c r="AF21" s="152"/>
      <c r="AG21" s="152" t="s">
        <v>370</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x14ac:dyDescent="0.2">
      <c r="A22" s="167" t="s">
        <v>210</v>
      </c>
      <c r="B22" s="168" t="s">
        <v>154</v>
      </c>
      <c r="C22" s="193" t="s">
        <v>155</v>
      </c>
      <c r="D22" s="169"/>
      <c r="E22" s="170"/>
      <c r="F22" s="171"/>
      <c r="G22" s="171">
        <f>SUMIF(AG23:AG25,"&lt;&gt;NOR",G23:G25)</f>
        <v>0</v>
      </c>
      <c r="H22" s="171"/>
      <c r="I22" s="171">
        <f>SUM(I23:I25)</f>
        <v>0</v>
      </c>
      <c r="J22" s="171"/>
      <c r="K22" s="171">
        <f>SUM(K23:K25)</f>
        <v>0</v>
      </c>
      <c r="L22" s="171"/>
      <c r="M22" s="171">
        <f>SUM(M23:M25)</f>
        <v>0</v>
      </c>
      <c r="N22" s="171"/>
      <c r="O22" s="171">
        <f>SUM(O23:O25)</f>
        <v>0.53</v>
      </c>
      <c r="P22" s="171"/>
      <c r="Q22" s="171">
        <f>SUM(Q23:Q25)</f>
        <v>0</v>
      </c>
      <c r="R22" s="171"/>
      <c r="S22" s="171"/>
      <c r="T22" s="171"/>
      <c r="U22" s="171"/>
      <c r="V22" s="171">
        <f>SUM(V23:V25)</f>
        <v>25.43</v>
      </c>
      <c r="W22" s="171"/>
      <c r="X22" s="172"/>
      <c r="AG22" t="s">
        <v>211</v>
      </c>
    </row>
    <row r="23" spans="1:60" ht="22.5" outlineLevel="1" x14ac:dyDescent="0.2">
      <c r="A23" s="184">
        <v>9</v>
      </c>
      <c r="B23" s="185" t="s">
        <v>701</v>
      </c>
      <c r="C23" s="194" t="s">
        <v>702</v>
      </c>
      <c r="D23" s="186" t="s">
        <v>254</v>
      </c>
      <c r="E23" s="187">
        <v>76.650000000000006</v>
      </c>
      <c r="F23" s="188"/>
      <c r="G23" s="189">
        <f>ROUND(E23*F23,2)</f>
        <v>0</v>
      </c>
      <c r="H23" s="188"/>
      <c r="I23" s="189">
        <f>ROUND(E23*H23,2)</f>
        <v>0</v>
      </c>
      <c r="J23" s="188"/>
      <c r="K23" s="189">
        <f>ROUND(E23*J23,2)</f>
        <v>0</v>
      </c>
      <c r="L23" s="189">
        <v>21</v>
      </c>
      <c r="M23" s="189">
        <f>G23*(1+L23/100)</f>
        <v>0</v>
      </c>
      <c r="N23" s="189">
        <v>2.3999999999999998E-3</v>
      </c>
      <c r="O23" s="189">
        <f>ROUND(E23*N23,2)</f>
        <v>0.18</v>
      </c>
      <c r="P23" s="189">
        <v>0</v>
      </c>
      <c r="Q23" s="189">
        <f>ROUND(E23*P23,2)</f>
        <v>0</v>
      </c>
      <c r="R23" s="189" t="s">
        <v>269</v>
      </c>
      <c r="S23" s="189" t="s">
        <v>215</v>
      </c>
      <c r="T23" s="189" t="s">
        <v>215</v>
      </c>
      <c r="U23" s="189">
        <v>0</v>
      </c>
      <c r="V23" s="189">
        <f>ROUND(E23*U23,2)</f>
        <v>0</v>
      </c>
      <c r="W23" s="189"/>
      <c r="X23" s="190" t="s">
        <v>270</v>
      </c>
      <c r="Y23" s="152"/>
      <c r="Z23" s="152"/>
      <c r="AA23" s="152"/>
      <c r="AB23" s="152"/>
      <c r="AC23" s="152"/>
      <c r="AD23" s="152"/>
      <c r="AE23" s="152"/>
      <c r="AF23" s="152"/>
      <c r="AG23" s="152" t="s">
        <v>271</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ht="22.5" outlineLevel="1" x14ac:dyDescent="0.2">
      <c r="A24" s="184">
        <v>10</v>
      </c>
      <c r="B24" s="185" t="s">
        <v>703</v>
      </c>
      <c r="C24" s="194" t="s">
        <v>704</v>
      </c>
      <c r="D24" s="186" t="s">
        <v>254</v>
      </c>
      <c r="E24" s="187">
        <v>71.400000000000006</v>
      </c>
      <c r="F24" s="188"/>
      <c r="G24" s="189">
        <f>ROUND(E24*F24,2)</f>
        <v>0</v>
      </c>
      <c r="H24" s="188"/>
      <c r="I24" s="189">
        <f>ROUND(E24*H24,2)</f>
        <v>0</v>
      </c>
      <c r="J24" s="188"/>
      <c r="K24" s="189">
        <f>ROUND(E24*J24,2)</f>
        <v>0</v>
      </c>
      <c r="L24" s="189">
        <v>21</v>
      </c>
      <c r="M24" s="189">
        <f>G24*(1+L24/100)</f>
        <v>0</v>
      </c>
      <c r="N24" s="189">
        <v>4.7999999999999996E-3</v>
      </c>
      <c r="O24" s="189">
        <f>ROUND(E24*N24,2)</f>
        <v>0.34</v>
      </c>
      <c r="P24" s="189">
        <v>0</v>
      </c>
      <c r="Q24" s="189">
        <f>ROUND(E24*P24,2)</f>
        <v>0</v>
      </c>
      <c r="R24" s="189" t="s">
        <v>269</v>
      </c>
      <c r="S24" s="189" t="s">
        <v>215</v>
      </c>
      <c r="T24" s="189" t="s">
        <v>215</v>
      </c>
      <c r="U24" s="189">
        <v>0</v>
      </c>
      <c r="V24" s="189">
        <f>ROUND(E24*U24,2)</f>
        <v>0</v>
      </c>
      <c r="W24" s="189"/>
      <c r="X24" s="190" t="s">
        <v>270</v>
      </c>
      <c r="Y24" s="152"/>
      <c r="Z24" s="152"/>
      <c r="AA24" s="152"/>
      <c r="AB24" s="152"/>
      <c r="AC24" s="152"/>
      <c r="AD24" s="152"/>
      <c r="AE24" s="152"/>
      <c r="AF24" s="152"/>
      <c r="AG24" s="152" t="s">
        <v>271</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84">
        <v>11</v>
      </c>
      <c r="B25" s="185" t="s">
        <v>705</v>
      </c>
      <c r="C25" s="194" t="s">
        <v>706</v>
      </c>
      <c r="D25" s="186" t="s">
        <v>254</v>
      </c>
      <c r="E25" s="187">
        <v>68</v>
      </c>
      <c r="F25" s="188"/>
      <c r="G25" s="189">
        <f>ROUND(E25*F25,2)</f>
        <v>0</v>
      </c>
      <c r="H25" s="188"/>
      <c r="I25" s="189">
        <f>ROUND(E25*H25,2)</f>
        <v>0</v>
      </c>
      <c r="J25" s="188"/>
      <c r="K25" s="189">
        <f>ROUND(E25*J25,2)</f>
        <v>0</v>
      </c>
      <c r="L25" s="189">
        <v>21</v>
      </c>
      <c r="M25" s="189">
        <f>G25*(1+L25/100)</f>
        <v>0</v>
      </c>
      <c r="N25" s="189">
        <v>1.1E-4</v>
      </c>
      <c r="O25" s="189">
        <f>ROUND(E25*N25,2)</f>
        <v>0.01</v>
      </c>
      <c r="P25" s="189">
        <v>0</v>
      </c>
      <c r="Q25" s="189">
        <f>ROUND(E25*P25,2)</f>
        <v>0</v>
      </c>
      <c r="R25" s="189"/>
      <c r="S25" s="189" t="s">
        <v>215</v>
      </c>
      <c r="T25" s="189" t="s">
        <v>215</v>
      </c>
      <c r="U25" s="189">
        <v>0.374</v>
      </c>
      <c r="V25" s="189">
        <f>ROUND(E25*U25,2)</f>
        <v>25.43</v>
      </c>
      <c r="W25" s="189"/>
      <c r="X25" s="190" t="s">
        <v>250</v>
      </c>
      <c r="Y25" s="152"/>
      <c r="Z25" s="152"/>
      <c r="AA25" s="152"/>
      <c r="AB25" s="152"/>
      <c r="AC25" s="152"/>
      <c r="AD25" s="152"/>
      <c r="AE25" s="152"/>
      <c r="AF25" s="152"/>
      <c r="AG25" s="152" t="s">
        <v>251</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
      <c r="A26" s="167" t="s">
        <v>210</v>
      </c>
      <c r="B26" s="168" t="s">
        <v>132</v>
      </c>
      <c r="C26" s="193" t="s">
        <v>133</v>
      </c>
      <c r="D26" s="169"/>
      <c r="E26" s="170"/>
      <c r="F26" s="171"/>
      <c r="G26" s="171">
        <f>SUMIF(AG27:AG27,"&lt;&gt;NOR",G27:G27)</f>
        <v>0</v>
      </c>
      <c r="H26" s="171"/>
      <c r="I26" s="171">
        <f>SUM(I27:I27)</f>
        <v>0</v>
      </c>
      <c r="J26" s="171"/>
      <c r="K26" s="171">
        <f>SUM(K27:K27)</f>
        <v>0</v>
      </c>
      <c r="L26" s="171"/>
      <c r="M26" s="171">
        <f>SUM(M27:M27)</f>
        <v>0</v>
      </c>
      <c r="N26" s="171"/>
      <c r="O26" s="171">
        <f>SUM(O27:O27)</f>
        <v>0.11</v>
      </c>
      <c r="P26" s="171"/>
      <c r="Q26" s="171">
        <f>SUM(Q27:Q27)</f>
        <v>0</v>
      </c>
      <c r="R26" s="171"/>
      <c r="S26" s="171"/>
      <c r="T26" s="171"/>
      <c r="U26" s="171"/>
      <c r="V26" s="171">
        <f>SUM(V27:V27)</f>
        <v>8.4499999999999993</v>
      </c>
      <c r="W26" s="171"/>
      <c r="X26" s="172"/>
      <c r="AG26" t="s">
        <v>211</v>
      </c>
    </row>
    <row r="27" spans="1:60" ht="22.5" outlineLevel="1" x14ac:dyDescent="0.2">
      <c r="A27" s="184">
        <v>12</v>
      </c>
      <c r="B27" s="185" t="s">
        <v>308</v>
      </c>
      <c r="C27" s="194" t="s">
        <v>309</v>
      </c>
      <c r="D27" s="186" t="s">
        <v>288</v>
      </c>
      <c r="E27" s="187">
        <v>46.346690000000002</v>
      </c>
      <c r="F27" s="188"/>
      <c r="G27" s="189">
        <f>ROUND(E27*F27,2)</f>
        <v>0</v>
      </c>
      <c r="H27" s="188"/>
      <c r="I27" s="189">
        <f>ROUND(E27*H27,2)</f>
        <v>0</v>
      </c>
      <c r="J27" s="188"/>
      <c r="K27" s="189">
        <f>ROUND(E27*J27,2)</f>
        <v>0</v>
      </c>
      <c r="L27" s="189">
        <v>21</v>
      </c>
      <c r="M27" s="189">
        <f>G27*(1+L27/100)</f>
        <v>0</v>
      </c>
      <c r="N27" s="189">
        <v>2.3800000000000002E-3</v>
      </c>
      <c r="O27" s="189">
        <f>ROUND(E27*N27,2)</f>
        <v>0.11</v>
      </c>
      <c r="P27" s="189">
        <v>0</v>
      </c>
      <c r="Q27" s="189">
        <f>ROUND(E27*P27,2)</f>
        <v>0</v>
      </c>
      <c r="R27" s="189"/>
      <c r="S27" s="189" t="s">
        <v>215</v>
      </c>
      <c r="T27" s="189" t="s">
        <v>215</v>
      </c>
      <c r="U27" s="189">
        <v>0.18232999999999999</v>
      </c>
      <c r="V27" s="189">
        <f>ROUND(E27*U27,2)</f>
        <v>8.4499999999999993</v>
      </c>
      <c r="W27" s="189"/>
      <c r="X27" s="190" t="s">
        <v>250</v>
      </c>
      <c r="Y27" s="152"/>
      <c r="Z27" s="152"/>
      <c r="AA27" s="152"/>
      <c r="AB27" s="152"/>
      <c r="AC27" s="152"/>
      <c r="AD27" s="152"/>
      <c r="AE27" s="152"/>
      <c r="AF27" s="152"/>
      <c r="AG27" s="152" t="s">
        <v>251</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167" t="s">
        <v>210</v>
      </c>
      <c r="B28" s="168" t="s">
        <v>154</v>
      </c>
      <c r="C28" s="193" t="s">
        <v>155</v>
      </c>
      <c r="D28" s="169"/>
      <c r="E28" s="170"/>
      <c r="F28" s="171"/>
      <c r="G28" s="171">
        <f>SUMIF(AG29:AG33,"&lt;&gt;NOR",G29:G33)</f>
        <v>0</v>
      </c>
      <c r="H28" s="171"/>
      <c r="I28" s="171">
        <f>SUM(I29:I33)</f>
        <v>0</v>
      </c>
      <c r="J28" s="171"/>
      <c r="K28" s="171">
        <f>SUM(K29:K33)</f>
        <v>0</v>
      </c>
      <c r="L28" s="171"/>
      <c r="M28" s="171">
        <f>SUM(M29:M33)</f>
        <v>0</v>
      </c>
      <c r="N28" s="171"/>
      <c r="O28" s="171">
        <f>SUM(O29:O33)</f>
        <v>0.13</v>
      </c>
      <c r="P28" s="171"/>
      <c r="Q28" s="171">
        <f>SUM(Q29:Q33)</f>
        <v>0</v>
      </c>
      <c r="R28" s="171"/>
      <c r="S28" s="171"/>
      <c r="T28" s="171"/>
      <c r="U28" s="171"/>
      <c r="V28" s="171">
        <f>SUM(V29:V33)</f>
        <v>0</v>
      </c>
      <c r="W28" s="171"/>
      <c r="X28" s="172"/>
      <c r="AG28" t="s">
        <v>211</v>
      </c>
    </row>
    <row r="29" spans="1:60" outlineLevel="1" x14ac:dyDescent="0.2">
      <c r="A29" s="184">
        <v>13</v>
      </c>
      <c r="B29" s="185" t="s">
        <v>707</v>
      </c>
      <c r="C29" s="194" t="s">
        <v>708</v>
      </c>
      <c r="D29" s="186" t="s">
        <v>430</v>
      </c>
      <c r="E29" s="187">
        <v>132.94</v>
      </c>
      <c r="F29" s="188"/>
      <c r="G29" s="189">
        <f>ROUND(E29*F29,2)</f>
        <v>0</v>
      </c>
      <c r="H29" s="188"/>
      <c r="I29" s="189">
        <f>ROUND(E29*H29,2)</f>
        <v>0</v>
      </c>
      <c r="J29" s="188"/>
      <c r="K29" s="189">
        <f>ROUND(E29*J29,2)</f>
        <v>0</v>
      </c>
      <c r="L29" s="189">
        <v>21</v>
      </c>
      <c r="M29" s="189">
        <f>G29*(1+L29/100)</f>
        <v>0</v>
      </c>
      <c r="N29" s="189">
        <v>1E-3</v>
      </c>
      <c r="O29" s="189">
        <f>ROUND(E29*N29,2)</f>
        <v>0.13</v>
      </c>
      <c r="P29" s="189">
        <v>0</v>
      </c>
      <c r="Q29" s="189">
        <f>ROUND(E29*P29,2)</f>
        <v>0</v>
      </c>
      <c r="R29" s="189" t="s">
        <v>269</v>
      </c>
      <c r="S29" s="189" t="s">
        <v>215</v>
      </c>
      <c r="T29" s="189" t="s">
        <v>215</v>
      </c>
      <c r="U29" s="189">
        <v>0</v>
      </c>
      <c r="V29" s="189">
        <f>ROUND(E29*U29,2)</f>
        <v>0</v>
      </c>
      <c r="W29" s="189"/>
      <c r="X29" s="190" t="s">
        <v>270</v>
      </c>
      <c r="Y29" s="152"/>
      <c r="Z29" s="152"/>
      <c r="AA29" s="152"/>
      <c r="AB29" s="152"/>
      <c r="AC29" s="152"/>
      <c r="AD29" s="152"/>
      <c r="AE29" s="152"/>
      <c r="AF29" s="152"/>
      <c r="AG29" s="152" t="s">
        <v>271</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ht="22.5" outlineLevel="1" x14ac:dyDescent="0.2">
      <c r="A30" s="177">
        <v>14</v>
      </c>
      <c r="B30" s="178" t="s">
        <v>709</v>
      </c>
      <c r="C30" s="195" t="s">
        <v>710</v>
      </c>
      <c r="D30" s="179" t="s">
        <v>619</v>
      </c>
      <c r="E30" s="180">
        <v>1</v>
      </c>
      <c r="F30" s="181"/>
      <c r="G30" s="182">
        <f>ROUND(E30*F30,2)</f>
        <v>0</v>
      </c>
      <c r="H30" s="181"/>
      <c r="I30" s="182">
        <f>ROUND(E30*H30,2)</f>
        <v>0</v>
      </c>
      <c r="J30" s="181"/>
      <c r="K30" s="182">
        <f>ROUND(E30*J30,2)</f>
        <v>0</v>
      </c>
      <c r="L30" s="182">
        <v>21</v>
      </c>
      <c r="M30" s="182">
        <f>G30*(1+L30/100)</f>
        <v>0</v>
      </c>
      <c r="N30" s="182">
        <v>0</v>
      </c>
      <c r="O30" s="182">
        <f>ROUND(E30*N30,2)</f>
        <v>0</v>
      </c>
      <c r="P30" s="182">
        <v>0</v>
      </c>
      <c r="Q30" s="182">
        <f>ROUND(E30*P30,2)</f>
        <v>0</v>
      </c>
      <c r="R30" s="182"/>
      <c r="S30" s="182" t="s">
        <v>303</v>
      </c>
      <c r="T30" s="182" t="s">
        <v>232</v>
      </c>
      <c r="U30" s="182">
        <v>0</v>
      </c>
      <c r="V30" s="182">
        <f>ROUND(E30*U30,2)</f>
        <v>0</v>
      </c>
      <c r="W30" s="182"/>
      <c r="X30" s="183" t="s">
        <v>270</v>
      </c>
      <c r="Y30" s="152"/>
      <c r="Z30" s="152"/>
      <c r="AA30" s="152"/>
      <c r="AB30" s="152"/>
      <c r="AC30" s="152"/>
      <c r="AD30" s="152"/>
      <c r="AE30" s="152"/>
      <c r="AF30" s="152"/>
      <c r="AG30" s="152" t="s">
        <v>271</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59"/>
      <c r="B31" s="160"/>
      <c r="C31" s="253" t="s">
        <v>710</v>
      </c>
      <c r="D31" s="254"/>
      <c r="E31" s="254"/>
      <c r="F31" s="254"/>
      <c r="G31" s="254"/>
      <c r="H31" s="162"/>
      <c r="I31" s="162"/>
      <c r="J31" s="162"/>
      <c r="K31" s="162"/>
      <c r="L31" s="162"/>
      <c r="M31" s="162"/>
      <c r="N31" s="162"/>
      <c r="O31" s="162"/>
      <c r="P31" s="162"/>
      <c r="Q31" s="162"/>
      <c r="R31" s="162"/>
      <c r="S31" s="162"/>
      <c r="T31" s="162"/>
      <c r="U31" s="162"/>
      <c r="V31" s="162"/>
      <c r="W31" s="162"/>
      <c r="X31" s="162"/>
      <c r="Y31" s="152"/>
      <c r="Z31" s="152"/>
      <c r="AA31" s="152"/>
      <c r="AB31" s="152"/>
      <c r="AC31" s="152"/>
      <c r="AD31" s="152"/>
      <c r="AE31" s="152"/>
      <c r="AF31" s="152"/>
      <c r="AG31" s="152" t="s">
        <v>223</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59">
        <v>15</v>
      </c>
      <c r="B32" s="160" t="s">
        <v>390</v>
      </c>
      <c r="C32" s="200" t="s">
        <v>391</v>
      </c>
      <c r="D32" s="161" t="s">
        <v>0</v>
      </c>
      <c r="E32" s="199"/>
      <c r="F32" s="163"/>
      <c r="G32" s="162">
        <f>ROUND(E32*F32,2)</f>
        <v>0</v>
      </c>
      <c r="H32" s="163"/>
      <c r="I32" s="162">
        <f>ROUND(E32*H32,2)</f>
        <v>0</v>
      </c>
      <c r="J32" s="163"/>
      <c r="K32" s="162">
        <f>ROUND(E32*J32,2)</f>
        <v>0</v>
      </c>
      <c r="L32" s="162">
        <v>21</v>
      </c>
      <c r="M32" s="162">
        <f>G32*(1+L32/100)</f>
        <v>0</v>
      </c>
      <c r="N32" s="162">
        <v>0</v>
      </c>
      <c r="O32" s="162">
        <f>ROUND(E32*N32,2)</f>
        <v>0</v>
      </c>
      <c r="P32" s="162">
        <v>0</v>
      </c>
      <c r="Q32" s="162">
        <f>ROUND(E32*P32,2)</f>
        <v>0</v>
      </c>
      <c r="R32" s="162"/>
      <c r="S32" s="162" t="s">
        <v>215</v>
      </c>
      <c r="T32" s="162" t="s">
        <v>215</v>
      </c>
      <c r="U32" s="162">
        <v>0</v>
      </c>
      <c r="V32" s="162">
        <f>ROUND(E32*U32,2)</f>
        <v>0</v>
      </c>
      <c r="W32" s="162"/>
      <c r="X32" s="162" t="s">
        <v>384</v>
      </c>
      <c r="Y32" s="152"/>
      <c r="Z32" s="152"/>
      <c r="AA32" s="152"/>
      <c r="AB32" s="152"/>
      <c r="AC32" s="152"/>
      <c r="AD32" s="152"/>
      <c r="AE32" s="152"/>
      <c r="AF32" s="152"/>
      <c r="AG32" s="152" t="s">
        <v>385</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59">
        <v>16</v>
      </c>
      <c r="B33" s="160" t="s">
        <v>392</v>
      </c>
      <c r="C33" s="200" t="s">
        <v>393</v>
      </c>
      <c r="D33" s="161" t="s">
        <v>0</v>
      </c>
      <c r="E33" s="199"/>
      <c r="F33" s="163"/>
      <c r="G33" s="162">
        <f>ROUND(E33*F33,2)</f>
        <v>0</v>
      </c>
      <c r="H33" s="163"/>
      <c r="I33" s="162">
        <f>ROUND(E33*H33,2)</f>
        <v>0</v>
      </c>
      <c r="J33" s="163"/>
      <c r="K33" s="162">
        <f>ROUND(E33*J33,2)</f>
        <v>0</v>
      </c>
      <c r="L33" s="162">
        <v>21</v>
      </c>
      <c r="M33" s="162">
        <f>G33*(1+L33/100)</f>
        <v>0</v>
      </c>
      <c r="N33" s="162">
        <v>0</v>
      </c>
      <c r="O33" s="162">
        <f>ROUND(E33*N33,2)</f>
        <v>0</v>
      </c>
      <c r="P33" s="162">
        <v>0</v>
      </c>
      <c r="Q33" s="162">
        <f>ROUND(E33*P33,2)</f>
        <v>0</v>
      </c>
      <c r="R33" s="162"/>
      <c r="S33" s="162" t="s">
        <v>215</v>
      </c>
      <c r="T33" s="162" t="s">
        <v>215</v>
      </c>
      <c r="U33" s="162">
        <v>0</v>
      </c>
      <c r="V33" s="162">
        <f>ROUND(E33*U33,2)</f>
        <v>0</v>
      </c>
      <c r="W33" s="162"/>
      <c r="X33" s="162" t="s">
        <v>384</v>
      </c>
      <c r="Y33" s="152"/>
      <c r="Z33" s="152"/>
      <c r="AA33" s="152"/>
      <c r="AB33" s="152"/>
      <c r="AC33" s="152"/>
      <c r="AD33" s="152"/>
      <c r="AE33" s="152"/>
      <c r="AF33" s="152"/>
      <c r="AG33" s="152" t="s">
        <v>385</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x14ac:dyDescent="0.2">
      <c r="A34" s="167" t="s">
        <v>210</v>
      </c>
      <c r="B34" s="168" t="s">
        <v>162</v>
      </c>
      <c r="C34" s="193" t="s">
        <v>163</v>
      </c>
      <c r="D34" s="169"/>
      <c r="E34" s="170"/>
      <c r="F34" s="171"/>
      <c r="G34" s="171">
        <f>SUMIF(AG35:AG101,"&lt;&gt;NOR",G35:G101)</f>
        <v>0</v>
      </c>
      <c r="H34" s="171"/>
      <c r="I34" s="171">
        <f>SUM(I35:I101)</f>
        <v>0</v>
      </c>
      <c r="J34" s="171"/>
      <c r="K34" s="171">
        <f>SUM(K35:K101)</f>
        <v>0</v>
      </c>
      <c r="L34" s="171"/>
      <c r="M34" s="171">
        <f>SUM(M35:M101)</f>
        <v>0</v>
      </c>
      <c r="N34" s="171"/>
      <c r="O34" s="171">
        <f>SUM(O35:O101)</f>
        <v>0.7300000000000002</v>
      </c>
      <c r="P34" s="171"/>
      <c r="Q34" s="171">
        <f>SUM(Q35:Q101)</f>
        <v>0</v>
      </c>
      <c r="R34" s="171"/>
      <c r="S34" s="171"/>
      <c r="T34" s="171"/>
      <c r="U34" s="171"/>
      <c r="V34" s="171">
        <f>SUM(V35:V101)</f>
        <v>85.61</v>
      </c>
      <c r="W34" s="171"/>
      <c r="X34" s="172"/>
      <c r="AG34" t="s">
        <v>211</v>
      </c>
    </row>
    <row r="35" spans="1:60" outlineLevel="1" x14ac:dyDescent="0.2">
      <c r="A35" s="184">
        <v>17</v>
      </c>
      <c r="B35" s="185" t="s">
        <v>711</v>
      </c>
      <c r="C35" s="194" t="s">
        <v>712</v>
      </c>
      <c r="D35" s="186" t="s">
        <v>288</v>
      </c>
      <c r="E35" s="187">
        <v>26.25</v>
      </c>
      <c r="F35" s="188"/>
      <c r="G35" s="189">
        <f t="shared" ref="G35:G42" si="0">ROUND(E35*F35,2)</f>
        <v>0</v>
      </c>
      <c r="H35" s="188"/>
      <c r="I35" s="189">
        <f t="shared" ref="I35:I42" si="1">ROUND(E35*H35,2)</f>
        <v>0</v>
      </c>
      <c r="J35" s="188"/>
      <c r="K35" s="189">
        <f t="shared" ref="K35:K42" si="2">ROUND(E35*J35,2)</f>
        <v>0</v>
      </c>
      <c r="L35" s="189">
        <v>21</v>
      </c>
      <c r="M35" s="189">
        <f t="shared" ref="M35:M42" si="3">G35*(1+L35/100)</f>
        <v>0</v>
      </c>
      <c r="N35" s="189">
        <v>0</v>
      </c>
      <c r="O35" s="189">
        <f t="shared" ref="O35:O42" si="4">ROUND(E35*N35,2)</f>
        <v>0</v>
      </c>
      <c r="P35" s="189">
        <v>0</v>
      </c>
      <c r="Q35" s="189">
        <f t="shared" ref="Q35:Q42" si="5">ROUND(E35*P35,2)</f>
        <v>0</v>
      </c>
      <c r="R35" s="189"/>
      <c r="S35" s="189" t="s">
        <v>215</v>
      </c>
      <c r="T35" s="189" t="s">
        <v>215</v>
      </c>
      <c r="U35" s="189">
        <v>1.1100000000000001</v>
      </c>
      <c r="V35" s="189">
        <f t="shared" ref="V35:V42" si="6">ROUND(E35*U35,2)</f>
        <v>29.14</v>
      </c>
      <c r="W35" s="189"/>
      <c r="X35" s="190" t="s">
        <v>250</v>
      </c>
      <c r="Y35" s="152"/>
      <c r="Z35" s="152"/>
      <c r="AA35" s="152"/>
      <c r="AB35" s="152"/>
      <c r="AC35" s="152"/>
      <c r="AD35" s="152"/>
      <c r="AE35" s="152"/>
      <c r="AF35" s="152"/>
      <c r="AG35" s="152" t="s">
        <v>251</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ht="22.5" outlineLevel="1" x14ac:dyDescent="0.2">
      <c r="A36" s="184">
        <v>18</v>
      </c>
      <c r="B36" s="185" t="s">
        <v>713</v>
      </c>
      <c r="C36" s="194" t="s">
        <v>714</v>
      </c>
      <c r="D36" s="186" t="s">
        <v>259</v>
      </c>
      <c r="E36" s="187">
        <v>26.25</v>
      </c>
      <c r="F36" s="188"/>
      <c r="G36" s="189">
        <f t="shared" si="0"/>
        <v>0</v>
      </c>
      <c r="H36" s="188"/>
      <c r="I36" s="189">
        <f t="shared" si="1"/>
        <v>0</v>
      </c>
      <c r="J36" s="188"/>
      <c r="K36" s="189">
        <f t="shared" si="2"/>
        <v>0</v>
      </c>
      <c r="L36" s="189">
        <v>21</v>
      </c>
      <c r="M36" s="189">
        <f t="shared" si="3"/>
        <v>0</v>
      </c>
      <c r="N36" s="189">
        <v>1.2800000000000001E-2</v>
      </c>
      <c r="O36" s="189">
        <f t="shared" si="4"/>
        <v>0.34</v>
      </c>
      <c r="P36" s="189">
        <v>0</v>
      </c>
      <c r="Q36" s="189">
        <f t="shared" si="5"/>
        <v>0</v>
      </c>
      <c r="R36" s="189" t="s">
        <v>269</v>
      </c>
      <c r="S36" s="189" t="s">
        <v>215</v>
      </c>
      <c r="T36" s="189" t="s">
        <v>215</v>
      </c>
      <c r="U36" s="189">
        <v>0</v>
      </c>
      <c r="V36" s="189">
        <f t="shared" si="6"/>
        <v>0</v>
      </c>
      <c r="W36" s="189"/>
      <c r="X36" s="190" t="s">
        <v>270</v>
      </c>
      <c r="Y36" s="152"/>
      <c r="Z36" s="152"/>
      <c r="AA36" s="152"/>
      <c r="AB36" s="152"/>
      <c r="AC36" s="152"/>
      <c r="AD36" s="152"/>
      <c r="AE36" s="152"/>
      <c r="AF36" s="152"/>
      <c r="AG36" s="152" t="s">
        <v>271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4">
        <v>19</v>
      </c>
      <c r="B37" s="185" t="s">
        <v>715</v>
      </c>
      <c r="C37" s="194" t="s">
        <v>716</v>
      </c>
      <c r="D37" s="186" t="s">
        <v>288</v>
      </c>
      <c r="E37" s="187">
        <v>60</v>
      </c>
      <c r="F37" s="188"/>
      <c r="G37" s="189">
        <f t="shared" si="0"/>
        <v>0</v>
      </c>
      <c r="H37" s="188"/>
      <c r="I37" s="189">
        <f t="shared" si="1"/>
        <v>0</v>
      </c>
      <c r="J37" s="188"/>
      <c r="K37" s="189">
        <f t="shared" si="2"/>
        <v>0</v>
      </c>
      <c r="L37" s="189">
        <v>21</v>
      </c>
      <c r="M37" s="189">
        <f t="shared" si="3"/>
        <v>0</v>
      </c>
      <c r="N37" s="189">
        <v>0</v>
      </c>
      <c r="O37" s="189">
        <f t="shared" si="4"/>
        <v>0</v>
      </c>
      <c r="P37" s="189">
        <v>0</v>
      </c>
      <c r="Q37" s="189">
        <f t="shared" si="5"/>
        <v>0</v>
      </c>
      <c r="R37" s="189"/>
      <c r="S37" s="189" t="s">
        <v>215</v>
      </c>
      <c r="T37" s="189" t="s">
        <v>215</v>
      </c>
      <c r="U37" s="189">
        <v>0.55000000000000004</v>
      </c>
      <c r="V37" s="189">
        <f t="shared" si="6"/>
        <v>33</v>
      </c>
      <c r="W37" s="189"/>
      <c r="X37" s="190" t="s">
        <v>250</v>
      </c>
      <c r="Y37" s="152"/>
      <c r="Z37" s="152"/>
      <c r="AA37" s="152"/>
      <c r="AB37" s="152"/>
      <c r="AC37" s="152"/>
      <c r="AD37" s="152"/>
      <c r="AE37" s="152"/>
      <c r="AF37" s="152"/>
      <c r="AG37" s="152" t="s">
        <v>251</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84">
        <v>20</v>
      </c>
      <c r="B38" s="185" t="s">
        <v>717</v>
      </c>
      <c r="C38" s="194" t="s">
        <v>718</v>
      </c>
      <c r="D38" s="186" t="s">
        <v>288</v>
      </c>
      <c r="E38" s="187">
        <v>60</v>
      </c>
      <c r="F38" s="188"/>
      <c r="G38" s="189">
        <f t="shared" si="0"/>
        <v>0</v>
      </c>
      <c r="H38" s="188"/>
      <c r="I38" s="189">
        <f t="shared" si="1"/>
        <v>0</v>
      </c>
      <c r="J38" s="188"/>
      <c r="K38" s="189">
        <f t="shared" si="2"/>
        <v>0</v>
      </c>
      <c r="L38" s="189">
        <v>21</v>
      </c>
      <c r="M38" s="189">
        <f t="shared" si="3"/>
        <v>0</v>
      </c>
      <c r="N38" s="189">
        <v>3.1800000000000001E-3</v>
      </c>
      <c r="O38" s="189">
        <f t="shared" si="4"/>
        <v>0.19</v>
      </c>
      <c r="P38" s="189">
        <v>0</v>
      </c>
      <c r="Q38" s="189">
        <f t="shared" si="5"/>
        <v>0</v>
      </c>
      <c r="R38" s="189" t="s">
        <v>269</v>
      </c>
      <c r="S38" s="189" t="s">
        <v>215</v>
      </c>
      <c r="T38" s="189" t="s">
        <v>215</v>
      </c>
      <c r="U38" s="189">
        <v>0</v>
      </c>
      <c r="V38" s="189">
        <f t="shared" si="6"/>
        <v>0</v>
      </c>
      <c r="W38" s="189"/>
      <c r="X38" s="190" t="s">
        <v>270</v>
      </c>
      <c r="Y38" s="152"/>
      <c r="Z38" s="152"/>
      <c r="AA38" s="152"/>
      <c r="AB38" s="152"/>
      <c r="AC38" s="152"/>
      <c r="AD38" s="152"/>
      <c r="AE38" s="152"/>
      <c r="AF38" s="152"/>
      <c r="AG38" s="152" t="s">
        <v>271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ht="22.5" outlineLevel="1" x14ac:dyDescent="0.2">
      <c r="A39" s="184">
        <v>21</v>
      </c>
      <c r="B39" s="185" t="s">
        <v>719</v>
      </c>
      <c r="C39" s="194" t="s">
        <v>720</v>
      </c>
      <c r="D39" s="186" t="s">
        <v>288</v>
      </c>
      <c r="E39" s="187">
        <v>6</v>
      </c>
      <c r="F39" s="188"/>
      <c r="G39" s="189">
        <f t="shared" si="0"/>
        <v>0</v>
      </c>
      <c r="H39" s="188"/>
      <c r="I39" s="189">
        <f t="shared" si="1"/>
        <v>0</v>
      </c>
      <c r="J39" s="188"/>
      <c r="K39" s="189">
        <f t="shared" si="2"/>
        <v>0</v>
      </c>
      <c r="L39" s="189">
        <v>21</v>
      </c>
      <c r="M39" s="189">
        <f t="shared" si="3"/>
        <v>0</v>
      </c>
      <c r="N39" s="189">
        <v>0</v>
      </c>
      <c r="O39" s="189">
        <f t="shared" si="4"/>
        <v>0</v>
      </c>
      <c r="P39" s="189">
        <v>0</v>
      </c>
      <c r="Q39" s="189">
        <f t="shared" si="5"/>
        <v>0</v>
      </c>
      <c r="R39" s="189"/>
      <c r="S39" s="189" t="s">
        <v>215</v>
      </c>
      <c r="T39" s="189" t="s">
        <v>215</v>
      </c>
      <c r="U39" s="189">
        <v>0.39</v>
      </c>
      <c r="V39" s="189">
        <f t="shared" si="6"/>
        <v>2.34</v>
      </c>
      <c r="W39" s="189"/>
      <c r="X39" s="190" t="s">
        <v>250</v>
      </c>
      <c r="Y39" s="152"/>
      <c r="Z39" s="152"/>
      <c r="AA39" s="152"/>
      <c r="AB39" s="152"/>
      <c r="AC39" s="152"/>
      <c r="AD39" s="152"/>
      <c r="AE39" s="152"/>
      <c r="AF39" s="152"/>
      <c r="AG39" s="152" t="s">
        <v>251</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ht="22.5" outlineLevel="1" x14ac:dyDescent="0.2">
      <c r="A40" s="184">
        <v>22</v>
      </c>
      <c r="B40" s="185" t="s">
        <v>721</v>
      </c>
      <c r="C40" s="194" t="s">
        <v>722</v>
      </c>
      <c r="D40" s="186" t="s">
        <v>259</v>
      </c>
      <c r="E40" s="187">
        <v>0.6</v>
      </c>
      <c r="F40" s="188"/>
      <c r="G40" s="189">
        <f t="shared" si="0"/>
        <v>0</v>
      </c>
      <c r="H40" s="188"/>
      <c r="I40" s="189">
        <f t="shared" si="1"/>
        <v>0</v>
      </c>
      <c r="J40" s="188"/>
      <c r="K40" s="189">
        <f t="shared" si="2"/>
        <v>0</v>
      </c>
      <c r="L40" s="189">
        <v>21</v>
      </c>
      <c r="M40" s="189">
        <f t="shared" si="3"/>
        <v>0</v>
      </c>
      <c r="N40" s="189">
        <v>0</v>
      </c>
      <c r="O40" s="189">
        <f t="shared" si="4"/>
        <v>0</v>
      </c>
      <c r="P40" s="189">
        <v>0</v>
      </c>
      <c r="Q40" s="189">
        <f t="shared" si="5"/>
        <v>0</v>
      </c>
      <c r="R40" s="189" t="s">
        <v>269</v>
      </c>
      <c r="S40" s="189" t="s">
        <v>215</v>
      </c>
      <c r="T40" s="189" t="s">
        <v>215</v>
      </c>
      <c r="U40" s="189">
        <v>0</v>
      </c>
      <c r="V40" s="189">
        <f t="shared" si="6"/>
        <v>0</v>
      </c>
      <c r="W40" s="189"/>
      <c r="X40" s="190" t="s">
        <v>270</v>
      </c>
      <c r="Y40" s="152"/>
      <c r="Z40" s="152"/>
      <c r="AA40" s="152"/>
      <c r="AB40" s="152"/>
      <c r="AC40" s="152"/>
      <c r="AD40" s="152"/>
      <c r="AE40" s="152"/>
      <c r="AF40" s="152"/>
      <c r="AG40" s="152" t="s">
        <v>271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22.5" outlineLevel="1" x14ac:dyDescent="0.2">
      <c r="A41" s="184">
        <v>23</v>
      </c>
      <c r="B41" s="185" t="s">
        <v>723</v>
      </c>
      <c r="C41" s="194" t="s">
        <v>724</v>
      </c>
      <c r="D41" s="186" t="s">
        <v>259</v>
      </c>
      <c r="E41" s="187">
        <v>2</v>
      </c>
      <c r="F41" s="188"/>
      <c r="G41" s="189">
        <f t="shared" si="0"/>
        <v>0</v>
      </c>
      <c r="H41" s="188"/>
      <c r="I41" s="189">
        <f t="shared" si="1"/>
        <v>0</v>
      </c>
      <c r="J41" s="188"/>
      <c r="K41" s="189">
        <f t="shared" si="2"/>
        <v>0</v>
      </c>
      <c r="L41" s="189">
        <v>21</v>
      </c>
      <c r="M41" s="189">
        <f t="shared" si="3"/>
        <v>0</v>
      </c>
      <c r="N41" s="189">
        <v>0</v>
      </c>
      <c r="O41" s="189">
        <f t="shared" si="4"/>
        <v>0</v>
      </c>
      <c r="P41" s="189">
        <v>0</v>
      </c>
      <c r="Q41" s="189">
        <f t="shared" si="5"/>
        <v>0</v>
      </c>
      <c r="R41" s="189"/>
      <c r="S41" s="189" t="s">
        <v>215</v>
      </c>
      <c r="T41" s="189" t="s">
        <v>215</v>
      </c>
      <c r="U41" s="189">
        <v>1.05</v>
      </c>
      <c r="V41" s="189">
        <f t="shared" si="6"/>
        <v>2.1</v>
      </c>
      <c r="W41" s="189"/>
      <c r="X41" s="190" t="s">
        <v>250</v>
      </c>
      <c r="Y41" s="152"/>
      <c r="Z41" s="152"/>
      <c r="AA41" s="152"/>
      <c r="AB41" s="152"/>
      <c r="AC41" s="152"/>
      <c r="AD41" s="152"/>
      <c r="AE41" s="152"/>
      <c r="AF41" s="152"/>
      <c r="AG41" s="152" t="s">
        <v>251</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77">
        <v>24</v>
      </c>
      <c r="B42" s="178" t="s">
        <v>725</v>
      </c>
      <c r="C42" s="195" t="s">
        <v>726</v>
      </c>
      <c r="D42" s="179" t="s">
        <v>259</v>
      </c>
      <c r="E42" s="180">
        <v>2</v>
      </c>
      <c r="F42" s="181"/>
      <c r="G42" s="182">
        <f t="shared" si="0"/>
        <v>0</v>
      </c>
      <c r="H42" s="181"/>
      <c r="I42" s="182">
        <f t="shared" si="1"/>
        <v>0</v>
      </c>
      <c r="J42" s="181"/>
      <c r="K42" s="182">
        <f t="shared" si="2"/>
        <v>0</v>
      </c>
      <c r="L42" s="182">
        <v>21</v>
      </c>
      <c r="M42" s="182">
        <f t="shared" si="3"/>
        <v>0</v>
      </c>
      <c r="N42" s="182">
        <v>2.5000000000000001E-2</v>
      </c>
      <c r="O42" s="182">
        <f t="shared" si="4"/>
        <v>0.05</v>
      </c>
      <c r="P42" s="182">
        <v>0</v>
      </c>
      <c r="Q42" s="182">
        <f t="shared" si="5"/>
        <v>0</v>
      </c>
      <c r="R42" s="182" t="s">
        <v>269</v>
      </c>
      <c r="S42" s="182" t="s">
        <v>215</v>
      </c>
      <c r="T42" s="182" t="s">
        <v>215</v>
      </c>
      <c r="U42" s="182">
        <v>0</v>
      </c>
      <c r="V42" s="182">
        <f t="shared" si="6"/>
        <v>0</v>
      </c>
      <c r="W42" s="182"/>
      <c r="X42" s="183" t="s">
        <v>270</v>
      </c>
      <c r="Y42" s="152"/>
      <c r="Z42" s="152"/>
      <c r="AA42" s="152"/>
      <c r="AB42" s="152"/>
      <c r="AC42" s="152"/>
      <c r="AD42" s="152"/>
      <c r="AE42" s="152"/>
      <c r="AF42" s="152"/>
      <c r="AG42" s="152" t="s">
        <v>271</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59"/>
      <c r="B43" s="160"/>
      <c r="C43" s="253" t="s">
        <v>727</v>
      </c>
      <c r="D43" s="254"/>
      <c r="E43" s="254"/>
      <c r="F43" s="254"/>
      <c r="G43" s="254"/>
      <c r="H43" s="162"/>
      <c r="I43" s="162"/>
      <c r="J43" s="162"/>
      <c r="K43" s="162"/>
      <c r="L43" s="162"/>
      <c r="M43" s="162"/>
      <c r="N43" s="162"/>
      <c r="O43" s="162"/>
      <c r="P43" s="162"/>
      <c r="Q43" s="162"/>
      <c r="R43" s="162"/>
      <c r="S43" s="162"/>
      <c r="T43" s="162"/>
      <c r="U43" s="162"/>
      <c r="V43" s="162"/>
      <c r="W43" s="162"/>
      <c r="X43" s="162"/>
      <c r="Y43" s="152"/>
      <c r="Z43" s="152"/>
      <c r="AA43" s="152"/>
      <c r="AB43" s="152"/>
      <c r="AC43" s="152"/>
      <c r="AD43" s="152"/>
      <c r="AE43" s="152"/>
      <c r="AF43" s="152"/>
      <c r="AG43" s="152" t="s">
        <v>223</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59"/>
      <c r="B44" s="160"/>
      <c r="C44" s="276" t="s">
        <v>728</v>
      </c>
      <c r="D44" s="277"/>
      <c r="E44" s="277"/>
      <c r="F44" s="277"/>
      <c r="G44" s="277"/>
      <c r="H44" s="162"/>
      <c r="I44" s="162"/>
      <c r="J44" s="162"/>
      <c r="K44" s="162"/>
      <c r="L44" s="162"/>
      <c r="M44" s="162"/>
      <c r="N44" s="162"/>
      <c r="O44" s="162"/>
      <c r="P44" s="162"/>
      <c r="Q44" s="162"/>
      <c r="R44" s="162"/>
      <c r="S44" s="162"/>
      <c r="T44" s="162"/>
      <c r="U44" s="162"/>
      <c r="V44" s="162"/>
      <c r="W44" s="162"/>
      <c r="X44" s="162"/>
      <c r="Y44" s="152"/>
      <c r="Z44" s="152"/>
      <c r="AA44" s="152"/>
      <c r="AB44" s="152"/>
      <c r="AC44" s="152"/>
      <c r="AD44" s="152"/>
      <c r="AE44" s="152"/>
      <c r="AF44" s="152"/>
      <c r="AG44" s="152" t="s">
        <v>223</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59"/>
      <c r="B45" s="160"/>
      <c r="C45" s="276" t="s">
        <v>729</v>
      </c>
      <c r="D45" s="277"/>
      <c r="E45" s="277"/>
      <c r="F45" s="277"/>
      <c r="G45" s="277"/>
      <c r="H45" s="162"/>
      <c r="I45" s="162"/>
      <c r="J45" s="162"/>
      <c r="K45" s="162"/>
      <c r="L45" s="162"/>
      <c r="M45" s="162"/>
      <c r="N45" s="162"/>
      <c r="O45" s="162"/>
      <c r="P45" s="162"/>
      <c r="Q45" s="162"/>
      <c r="R45" s="162"/>
      <c r="S45" s="162"/>
      <c r="T45" s="162"/>
      <c r="U45" s="162"/>
      <c r="V45" s="162"/>
      <c r="W45" s="162"/>
      <c r="X45" s="162"/>
      <c r="Y45" s="152"/>
      <c r="Z45" s="152"/>
      <c r="AA45" s="152"/>
      <c r="AB45" s="152"/>
      <c r="AC45" s="152"/>
      <c r="AD45" s="152"/>
      <c r="AE45" s="152"/>
      <c r="AF45" s="152"/>
      <c r="AG45" s="152" t="s">
        <v>223</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59"/>
      <c r="B46" s="160"/>
      <c r="C46" s="276" t="s">
        <v>730</v>
      </c>
      <c r="D46" s="277"/>
      <c r="E46" s="277"/>
      <c r="F46" s="277"/>
      <c r="G46" s="277"/>
      <c r="H46" s="162"/>
      <c r="I46" s="162"/>
      <c r="J46" s="162"/>
      <c r="K46" s="162"/>
      <c r="L46" s="162"/>
      <c r="M46" s="162"/>
      <c r="N46" s="162"/>
      <c r="O46" s="162"/>
      <c r="P46" s="162"/>
      <c r="Q46" s="162"/>
      <c r="R46" s="162"/>
      <c r="S46" s="162"/>
      <c r="T46" s="162"/>
      <c r="U46" s="162"/>
      <c r="V46" s="162"/>
      <c r="W46" s="162"/>
      <c r="X46" s="162"/>
      <c r="Y46" s="152"/>
      <c r="Z46" s="152"/>
      <c r="AA46" s="152"/>
      <c r="AB46" s="152"/>
      <c r="AC46" s="152"/>
      <c r="AD46" s="152"/>
      <c r="AE46" s="152"/>
      <c r="AF46" s="152"/>
      <c r="AG46" s="152" t="s">
        <v>223</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59"/>
      <c r="B47" s="160"/>
      <c r="C47" s="276" t="s">
        <v>731</v>
      </c>
      <c r="D47" s="277"/>
      <c r="E47" s="277"/>
      <c r="F47" s="277"/>
      <c r="G47" s="277"/>
      <c r="H47" s="162"/>
      <c r="I47" s="162"/>
      <c r="J47" s="162"/>
      <c r="K47" s="162"/>
      <c r="L47" s="162"/>
      <c r="M47" s="162"/>
      <c r="N47" s="162"/>
      <c r="O47" s="162"/>
      <c r="P47" s="162"/>
      <c r="Q47" s="162"/>
      <c r="R47" s="162"/>
      <c r="S47" s="162"/>
      <c r="T47" s="162"/>
      <c r="U47" s="162"/>
      <c r="V47" s="162"/>
      <c r="W47" s="162"/>
      <c r="X47" s="162"/>
      <c r="Y47" s="152"/>
      <c r="Z47" s="152"/>
      <c r="AA47" s="152"/>
      <c r="AB47" s="152"/>
      <c r="AC47" s="152"/>
      <c r="AD47" s="152"/>
      <c r="AE47" s="152"/>
      <c r="AF47" s="152"/>
      <c r="AG47" s="152" t="s">
        <v>223</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59"/>
      <c r="B48" s="160"/>
      <c r="C48" s="276" t="s">
        <v>732</v>
      </c>
      <c r="D48" s="277"/>
      <c r="E48" s="277"/>
      <c r="F48" s="277"/>
      <c r="G48" s="277"/>
      <c r="H48" s="162"/>
      <c r="I48" s="162"/>
      <c r="J48" s="162"/>
      <c r="K48" s="162"/>
      <c r="L48" s="162"/>
      <c r="M48" s="162"/>
      <c r="N48" s="162"/>
      <c r="O48" s="162"/>
      <c r="P48" s="162"/>
      <c r="Q48" s="162"/>
      <c r="R48" s="162"/>
      <c r="S48" s="162"/>
      <c r="T48" s="162"/>
      <c r="U48" s="162"/>
      <c r="V48" s="162"/>
      <c r="W48" s="162"/>
      <c r="X48" s="162"/>
      <c r="Y48" s="152"/>
      <c r="Z48" s="152"/>
      <c r="AA48" s="152"/>
      <c r="AB48" s="152"/>
      <c r="AC48" s="152"/>
      <c r="AD48" s="152"/>
      <c r="AE48" s="152"/>
      <c r="AF48" s="152"/>
      <c r="AG48" s="152" t="s">
        <v>223</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84">
        <v>25</v>
      </c>
      <c r="B49" s="185" t="s">
        <v>733</v>
      </c>
      <c r="C49" s="194" t="s">
        <v>734</v>
      </c>
      <c r="D49" s="186" t="s">
        <v>259</v>
      </c>
      <c r="E49" s="187">
        <v>1</v>
      </c>
      <c r="F49" s="188"/>
      <c r="G49" s="189">
        <f>ROUND(E49*F49,2)</f>
        <v>0</v>
      </c>
      <c r="H49" s="188"/>
      <c r="I49" s="189">
        <f>ROUND(E49*H49,2)</f>
        <v>0</v>
      </c>
      <c r="J49" s="188"/>
      <c r="K49" s="189">
        <f>ROUND(E49*J49,2)</f>
        <v>0</v>
      </c>
      <c r="L49" s="189">
        <v>21</v>
      </c>
      <c r="M49" s="189">
        <f>G49*(1+L49/100)</f>
        <v>0</v>
      </c>
      <c r="N49" s="189">
        <v>0</v>
      </c>
      <c r="O49" s="189">
        <f>ROUND(E49*N49,2)</f>
        <v>0</v>
      </c>
      <c r="P49" s="189">
        <v>0</v>
      </c>
      <c r="Q49" s="189">
        <f>ROUND(E49*P49,2)</f>
        <v>0</v>
      </c>
      <c r="R49" s="189"/>
      <c r="S49" s="189" t="s">
        <v>215</v>
      </c>
      <c r="T49" s="189" t="s">
        <v>215</v>
      </c>
      <c r="U49" s="189">
        <v>0.51</v>
      </c>
      <c r="V49" s="189">
        <f>ROUND(E49*U49,2)</f>
        <v>0.51</v>
      </c>
      <c r="W49" s="189"/>
      <c r="X49" s="190" t="s">
        <v>250</v>
      </c>
      <c r="Y49" s="152"/>
      <c r="Z49" s="152"/>
      <c r="AA49" s="152"/>
      <c r="AB49" s="152"/>
      <c r="AC49" s="152"/>
      <c r="AD49" s="152"/>
      <c r="AE49" s="152"/>
      <c r="AF49" s="152"/>
      <c r="AG49" s="152" t="s">
        <v>251</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77">
        <v>26</v>
      </c>
      <c r="B50" s="178" t="s">
        <v>735</v>
      </c>
      <c r="C50" s="195" t="s">
        <v>736</v>
      </c>
      <c r="D50" s="179" t="s">
        <v>259</v>
      </c>
      <c r="E50" s="180">
        <v>1</v>
      </c>
      <c r="F50" s="181"/>
      <c r="G50" s="182">
        <f>ROUND(E50*F50,2)</f>
        <v>0</v>
      </c>
      <c r="H50" s="181"/>
      <c r="I50" s="182">
        <f>ROUND(E50*H50,2)</f>
        <v>0</v>
      </c>
      <c r="J50" s="181"/>
      <c r="K50" s="182">
        <f>ROUND(E50*J50,2)</f>
        <v>0</v>
      </c>
      <c r="L50" s="182">
        <v>21</v>
      </c>
      <c r="M50" s="182">
        <f>G50*(1+L50/100)</f>
        <v>0</v>
      </c>
      <c r="N50" s="182">
        <v>2.9499999999999998E-2</v>
      </c>
      <c r="O50" s="182">
        <f>ROUND(E50*N50,2)</f>
        <v>0.03</v>
      </c>
      <c r="P50" s="182">
        <v>0</v>
      </c>
      <c r="Q50" s="182">
        <f>ROUND(E50*P50,2)</f>
        <v>0</v>
      </c>
      <c r="R50" s="182"/>
      <c r="S50" s="182" t="s">
        <v>303</v>
      </c>
      <c r="T50" s="182" t="s">
        <v>215</v>
      </c>
      <c r="U50" s="182">
        <v>0</v>
      </c>
      <c r="V50" s="182">
        <f>ROUND(E50*U50,2)</f>
        <v>0</v>
      </c>
      <c r="W50" s="182"/>
      <c r="X50" s="183" t="s">
        <v>270</v>
      </c>
      <c r="Y50" s="152"/>
      <c r="Z50" s="152"/>
      <c r="AA50" s="152"/>
      <c r="AB50" s="152"/>
      <c r="AC50" s="152"/>
      <c r="AD50" s="152"/>
      <c r="AE50" s="152"/>
      <c r="AF50" s="152"/>
      <c r="AG50" s="152" t="s">
        <v>271</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59"/>
      <c r="B51" s="160"/>
      <c r="C51" s="253" t="s">
        <v>737</v>
      </c>
      <c r="D51" s="254"/>
      <c r="E51" s="254"/>
      <c r="F51" s="254"/>
      <c r="G51" s="254"/>
      <c r="H51" s="162"/>
      <c r="I51" s="162"/>
      <c r="J51" s="162"/>
      <c r="K51" s="162"/>
      <c r="L51" s="162"/>
      <c r="M51" s="162"/>
      <c r="N51" s="162"/>
      <c r="O51" s="162"/>
      <c r="P51" s="162"/>
      <c r="Q51" s="162"/>
      <c r="R51" s="162"/>
      <c r="S51" s="162"/>
      <c r="T51" s="162"/>
      <c r="U51" s="162"/>
      <c r="V51" s="162"/>
      <c r="W51" s="162"/>
      <c r="X51" s="162"/>
      <c r="Y51" s="152"/>
      <c r="Z51" s="152"/>
      <c r="AA51" s="152"/>
      <c r="AB51" s="152"/>
      <c r="AC51" s="152"/>
      <c r="AD51" s="152"/>
      <c r="AE51" s="152"/>
      <c r="AF51" s="152"/>
      <c r="AG51" s="152" t="s">
        <v>223</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59"/>
      <c r="B52" s="160"/>
      <c r="C52" s="276" t="s">
        <v>738</v>
      </c>
      <c r="D52" s="277"/>
      <c r="E52" s="277"/>
      <c r="F52" s="277"/>
      <c r="G52" s="277"/>
      <c r="H52" s="162"/>
      <c r="I52" s="162"/>
      <c r="J52" s="162"/>
      <c r="K52" s="162"/>
      <c r="L52" s="162"/>
      <c r="M52" s="162"/>
      <c r="N52" s="162"/>
      <c r="O52" s="162"/>
      <c r="P52" s="162"/>
      <c r="Q52" s="162"/>
      <c r="R52" s="162"/>
      <c r="S52" s="162"/>
      <c r="T52" s="162"/>
      <c r="U52" s="162"/>
      <c r="V52" s="162"/>
      <c r="W52" s="162"/>
      <c r="X52" s="162"/>
      <c r="Y52" s="152"/>
      <c r="Z52" s="152"/>
      <c r="AA52" s="152"/>
      <c r="AB52" s="152"/>
      <c r="AC52" s="152"/>
      <c r="AD52" s="152"/>
      <c r="AE52" s="152"/>
      <c r="AF52" s="152"/>
      <c r="AG52" s="152" t="s">
        <v>223</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59"/>
      <c r="B53" s="160"/>
      <c r="C53" s="276" t="s">
        <v>739</v>
      </c>
      <c r="D53" s="277"/>
      <c r="E53" s="277"/>
      <c r="F53" s="277"/>
      <c r="G53" s="277"/>
      <c r="H53" s="162"/>
      <c r="I53" s="162"/>
      <c r="J53" s="162"/>
      <c r="K53" s="162"/>
      <c r="L53" s="162"/>
      <c r="M53" s="162"/>
      <c r="N53" s="162"/>
      <c r="O53" s="162"/>
      <c r="P53" s="162"/>
      <c r="Q53" s="162"/>
      <c r="R53" s="162"/>
      <c r="S53" s="162"/>
      <c r="T53" s="162"/>
      <c r="U53" s="162"/>
      <c r="V53" s="162"/>
      <c r="W53" s="162"/>
      <c r="X53" s="162"/>
      <c r="Y53" s="152"/>
      <c r="Z53" s="152"/>
      <c r="AA53" s="152"/>
      <c r="AB53" s="152"/>
      <c r="AC53" s="152"/>
      <c r="AD53" s="152"/>
      <c r="AE53" s="152"/>
      <c r="AF53" s="152"/>
      <c r="AG53" s="152" t="s">
        <v>223</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59"/>
      <c r="B54" s="160"/>
      <c r="C54" s="276" t="s">
        <v>740</v>
      </c>
      <c r="D54" s="277"/>
      <c r="E54" s="277"/>
      <c r="F54" s="277"/>
      <c r="G54" s="277"/>
      <c r="H54" s="162"/>
      <c r="I54" s="162"/>
      <c r="J54" s="162"/>
      <c r="K54" s="162"/>
      <c r="L54" s="162"/>
      <c r="M54" s="162"/>
      <c r="N54" s="162"/>
      <c r="O54" s="162"/>
      <c r="P54" s="162"/>
      <c r="Q54" s="162"/>
      <c r="R54" s="162"/>
      <c r="S54" s="162"/>
      <c r="T54" s="162"/>
      <c r="U54" s="162"/>
      <c r="V54" s="162"/>
      <c r="W54" s="162"/>
      <c r="X54" s="162"/>
      <c r="Y54" s="152"/>
      <c r="Z54" s="152"/>
      <c r="AA54" s="152"/>
      <c r="AB54" s="152"/>
      <c r="AC54" s="152"/>
      <c r="AD54" s="152"/>
      <c r="AE54" s="152"/>
      <c r="AF54" s="152"/>
      <c r="AG54" s="152" t="s">
        <v>223</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
      <c r="A55" s="184">
        <v>27</v>
      </c>
      <c r="B55" s="185" t="s">
        <v>741</v>
      </c>
      <c r="C55" s="194" t="s">
        <v>742</v>
      </c>
      <c r="D55" s="186" t="s">
        <v>259</v>
      </c>
      <c r="E55" s="187">
        <v>5</v>
      </c>
      <c r="F55" s="188"/>
      <c r="G55" s="189">
        <f>ROUND(E55*F55,2)</f>
        <v>0</v>
      </c>
      <c r="H55" s="188"/>
      <c r="I55" s="189">
        <f>ROUND(E55*H55,2)</f>
        <v>0</v>
      </c>
      <c r="J55" s="188"/>
      <c r="K55" s="189">
        <f>ROUND(E55*J55,2)</f>
        <v>0</v>
      </c>
      <c r="L55" s="189">
        <v>21</v>
      </c>
      <c r="M55" s="189">
        <f>G55*(1+L55/100)</f>
        <v>0</v>
      </c>
      <c r="N55" s="189">
        <v>0</v>
      </c>
      <c r="O55" s="189">
        <f>ROUND(E55*N55,2)</f>
        <v>0</v>
      </c>
      <c r="P55" s="189">
        <v>0</v>
      </c>
      <c r="Q55" s="189">
        <f>ROUND(E55*P55,2)</f>
        <v>0</v>
      </c>
      <c r="R55" s="189"/>
      <c r="S55" s="189" t="s">
        <v>215</v>
      </c>
      <c r="T55" s="189" t="s">
        <v>215</v>
      </c>
      <c r="U55" s="189">
        <v>0.51</v>
      </c>
      <c r="V55" s="189">
        <f>ROUND(E55*U55,2)</f>
        <v>2.5499999999999998</v>
      </c>
      <c r="W55" s="189"/>
      <c r="X55" s="190" t="s">
        <v>250</v>
      </c>
      <c r="Y55" s="152"/>
      <c r="Z55" s="152"/>
      <c r="AA55" s="152"/>
      <c r="AB55" s="152"/>
      <c r="AC55" s="152"/>
      <c r="AD55" s="152"/>
      <c r="AE55" s="152"/>
      <c r="AF55" s="152"/>
      <c r="AG55" s="152" t="s">
        <v>251</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
      <c r="A56" s="177">
        <v>28</v>
      </c>
      <c r="B56" s="178" t="s">
        <v>743</v>
      </c>
      <c r="C56" s="195" t="s">
        <v>744</v>
      </c>
      <c r="D56" s="179" t="s">
        <v>259</v>
      </c>
      <c r="E56" s="180">
        <v>5</v>
      </c>
      <c r="F56" s="181"/>
      <c r="G56" s="182">
        <f>ROUND(E56*F56,2)</f>
        <v>0</v>
      </c>
      <c r="H56" s="181"/>
      <c r="I56" s="182">
        <f>ROUND(E56*H56,2)</f>
        <v>0</v>
      </c>
      <c r="J56" s="181"/>
      <c r="K56" s="182">
        <f>ROUND(E56*J56,2)</f>
        <v>0</v>
      </c>
      <c r="L56" s="182">
        <v>21</v>
      </c>
      <c r="M56" s="182">
        <f>G56*(1+L56/100)</f>
        <v>0</v>
      </c>
      <c r="N56" s="182">
        <v>8.9999999999999993E-3</v>
      </c>
      <c r="O56" s="182">
        <f>ROUND(E56*N56,2)</f>
        <v>0.05</v>
      </c>
      <c r="P56" s="182">
        <v>0</v>
      </c>
      <c r="Q56" s="182">
        <f>ROUND(E56*P56,2)</f>
        <v>0</v>
      </c>
      <c r="R56" s="182"/>
      <c r="S56" s="182" t="s">
        <v>303</v>
      </c>
      <c r="T56" s="182" t="s">
        <v>215</v>
      </c>
      <c r="U56" s="182">
        <v>0</v>
      </c>
      <c r="V56" s="182">
        <f>ROUND(E56*U56,2)</f>
        <v>0</v>
      </c>
      <c r="W56" s="182"/>
      <c r="X56" s="183" t="s">
        <v>270</v>
      </c>
      <c r="Y56" s="152"/>
      <c r="Z56" s="152"/>
      <c r="AA56" s="152"/>
      <c r="AB56" s="152"/>
      <c r="AC56" s="152"/>
      <c r="AD56" s="152"/>
      <c r="AE56" s="152"/>
      <c r="AF56" s="152"/>
      <c r="AG56" s="152" t="s">
        <v>271</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59"/>
      <c r="B57" s="160"/>
      <c r="C57" s="253" t="s">
        <v>745</v>
      </c>
      <c r="D57" s="254"/>
      <c r="E57" s="254"/>
      <c r="F57" s="254"/>
      <c r="G57" s="254"/>
      <c r="H57" s="162"/>
      <c r="I57" s="162"/>
      <c r="J57" s="162"/>
      <c r="K57" s="162"/>
      <c r="L57" s="162"/>
      <c r="M57" s="162"/>
      <c r="N57" s="162"/>
      <c r="O57" s="162"/>
      <c r="P57" s="162"/>
      <c r="Q57" s="162"/>
      <c r="R57" s="162"/>
      <c r="S57" s="162"/>
      <c r="T57" s="162"/>
      <c r="U57" s="162"/>
      <c r="V57" s="162"/>
      <c r="W57" s="162"/>
      <c r="X57" s="162"/>
      <c r="Y57" s="152"/>
      <c r="Z57" s="152"/>
      <c r="AA57" s="152"/>
      <c r="AB57" s="152"/>
      <c r="AC57" s="152"/>
      <c r="AD57" s="152"/>
      <c r="AE57" s="152"/>
      <c r="AF57" s="152"/>
      <c r="AG57" s="152" t="s">
        <v>223</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59"/>
      <c r="B58" s="160"/>
      <c r="C58" s="276" t="s">
        <v>746</v>
      </c>
      <c r="D58" s="277"/>
      <c r="E58" s="277"/>
      <c r="F58" s="277"/>
      <c r="G58" s="277"/>
      <c r="H58" s="162"/>
      <c r="I58" s="162"/>
      <c r="J58" s="162"/>
      <c r="K58" s="162"/>
      <c r="L58" s="162"/>
      <c r="M58" s="162"/>
      <c r="N58" s="162"/>
      <c r="O58" s="162"/>
      <c r="P58" s="162"/>
      <c r="Q58" s="162"/>
      <c r="R58" s="162"/>
      <c r="S58" s="162"/>
      <c r="T58" s="162"/>
      <c r="U58" s="162"/>
      <c r="V58" s="162"/>
      <c r="W58" s="162"/>
      <c r="X58" s="162"/>
      <c r="Y58" s="152"/>
      <c r="Z58" s="152"/>
      <c r="AA58" s="152"/>
      <c r="AB58" s="152"/>
      <c r="AC58" s="152"/>
      <c r="AD58" s="152"/>
      <c r="AE58" s="152"/>
      <c r="AF58" s="152"/>
      <c r="AG58" s="152" t="s">
        <v>223</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59"/>
      <c r="B59" s="160"/>
      <c r="C59" s="276" t="s">
        <v>747</v>
      </c>
      <c r="D59" s="277"/>
      <c r="E59" s="277"/>
      <c r="F59" s="277"/>
      <c r="G59" s="277"/>
      <c r="H59" s="162"/>
      <c r="I59" s="162"/>
      <c r="J59" s="162"/>
      <c r="K59" s="162"/>
      <c r="L59" s="162"/>
      <c r="M59" s="162"/>
      <c r="N59" s="162"/>
      <c r="O59" s="162"/>
      <c r="P59" s="162"/>
      <c r="Q59" s="162"/>
      <c r="R59" s="162"/>
      <c r="S59" s="162"/>
      <c r="T59" s="162"/>
      <c r="U59" s="162"/>
      <c r="V59" s="162"/>
      <c r="W59" s="162"/>
      <c r="X59" s="162"/>
      <c r="Y59" s="152"/>
      <c r="Z59" s="152"/>
      <c r="AA59" s="152"/>
      <c r="AB59" s="152"/>
      <c r="AC59" s="152"/>
      <c r="AD59" s="152"/>
      <c r="AE59" s="152"/>
      <c r="AF59" s="152"/>
      <c r="AG59" s="152" t="s">
        <v>223</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59"/>
      <c r="B60" s="160"/>
      <c r="C60" s="276" t="s">
        <v>739</v>
      </c>
      <c r="D60" s="277"/>
      <c r="E60" s="277"/>
      <c r="F60" s="277"/>
      <c r="G60" s="277"/>
      <c r="H60" s="162"/>
      <c r="I60" s="162"/>
      <c r="J60" s="162"/>
      <c r="K60" s="162"/>
      <c r="L60" s="162"/>
      <c r="M60" s="162"/>
      <c r="N60" s="162"/>
      <c r="O60" s="162"/>
      <c r="P60" s="162"/>
      <c r="Q60" s="162"/>
      <c r="R60" s="162"/>
      <c r="S60" s="162"/>
      <c r="T60" s="162"/>
      <c r="U60" s="162"/>
      <c r="V60" s="162"/>
      <c r="W60" s="162"/>
      <c r="X60" s="162"/>
      <c r="Y60" s="152"/>
      <c r="Z60" s="152"/>
      <c r="AA60" s="152"/>
      <c r="AB60" s="152"/>
      <c r="AC60" s="152"/>
      <c r="AD60" s="152"/>
      <c r="AE60" s="152"/>
      <c r="AF60" s="152"/>
      <c r="AG60" s="152" t="s">
        <v>223</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
      <c r="A61" s="159"/>
      <c r="B61" s="160"/>
      <c r="C61" s="276" t="s">
        <v>740</v>
      </c>
      <c r="D61" s="277"/>
      <c r="E61" s="277"/>
      <c r="F61" s="277"/>
      <c r="G61" s="277"/>
      <c r="H61" s="162"/>
      <c r="I61" s="162"/>
      <c r="J61" s="162"/>
      <c r="K61" s="162"/>
      <c r="L61" s="162"/>
      <c r="M61" s="162"/>
      <c r="N61" s="162"/>
      <c r="O61" s="162"/>
      <c r="P61" s="162"/>
      <c r="Q61" s="162"/>
      <c r="R61" s="162"/>
      <c r="S61" s="162"/>
      <c r="T61" s="162"/>
      <c r="U61" s="162"/>
      <c r="V61" s="162"/>
      <c r="W61" s="162"/>
      <c r="X61" s="162"/>
      <c r="Y61" s="152"/>
      <c r="Z61" s="152"/>
      <c r="AA61" s="152"/>
      <c r="AB61" s="152"/>
      <c r="AC61" s="152"/>
      <c r="AD61" s="152"/>
      <c r="AE61" s="152"/>
      <c r="AF61" s="152"/>
      <c r="AG61" s="152" t="s">
        <v>223</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
      <c r="A62" s="184">
        <v>29</v>
      </c>
      <c r="B62" s="185" t="s">
        <v>748</v>
      </c>
      <c r="C62" s="194" t="s">
        <v>749</v>
      </c>
      <c r="D62" s="186" t="s">
        <v>259</v>
      </c>
      <c r="E62" s="187">
        <v>4</v>
      </c>
      <c r="F62" s="188"/>
      <c r="G62" s="189">
        <f>ROUND(E62*F62,2)</f>
        <v>0</v>
      </c>
      <c r="H62" s="188"/>
      <c r="I62" s="189">
        <f>ROUND(E62*H62,2)</f>
        <v>0</v>
      </c>
      <c r="J62" s="188"/>
      <c r="K62" s="189">
        <f>ROUND(E62*J62,2)</f>
        <v>0</v>
      </c>
      <c r="L62" s="189">
        <v>21</v>
      </c>
      <c r="M62" s="189">
        <f>G62*(1+L62/100)</f>
        <v>0</v>
      </c>
      <c r="N62" s="189">
        <v>0</v>
      </c>
      <c r="O62" s="189">
        <f>ROUND(E62*N62,2)</f>
        <v>0</v>
      </c>
      <c r="P62" s="189">
        <v>0</v>
      </c>
      <c r="Q62" s="189">
        <f>ROUND(E62*P62,2)</f>
        <v>0</v>
      </c>
      <c r="R62" s="189"/>
      <c r="S62" s="189" t="s">
        <v>215</v>
      </c>
      <c r="T62" s="189" t="s">
        <v>215</v>
      </c>
      <c r="U62" s="189">
        <v>1.61</v>
      </c>
      <c r="V62" s="189">
        <f>ROUND(E62*U62,2)</f>
        <v>6.44</v>
      </c>
      <c r="W62" s="189"/>
      <c r="X62" s="190" t="s">
        <v>250</v>
      </c>
      <c r="Y62" s="152"/>
      <c r="Z62" s="152"/>
      <c r="AA62" s="152"/>
      <c r="AB62" s="152"/>
      <c r="AC62" s="152"/>
      <c r="AD62" s="152"/>
      <c r="AE62" s="152"/>
      <c r="AF62" s="152"/>
      <c r="AG62" s="152" t="s">
        <v>251</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ht="22.5" outlineLevel="1" x14ac:dyDescent="0.2">
      <c r="A63" s="177">
        <v>30</v>
      </c>
      <c r="B63" s="178" t="s">
        <v>750</v>
      </c>
      <c r="C63" s="195" t="s">
        <v>751</v>
      </c>
      <c r="D63" s="179" t="s">
        <v>259</v>
      </c>
      <c r="E63" s="180">
        <v>4</v>
      </c>
      <c r="F63" s="181"/>
      <c r="G63" s="182">
        <f>ROUND(E63*F63,2)</f>
        <v>0</v>
      </c>
      <c r="H63" s="181"/>
      <c r="I63" s="182">
        <f>ROUND(E63*H63,2)</f>
        <v>0</v>
      </c>
      <c r="J63" s="181"/>
      <c r="K63" s="182">
        <f>ROUND(E63*J63,2)</f>
        <v>0</v>
      </c>
      <c r="L63" s="182">
        <v>21</v>
      </c>
      <c r="M63" s="182">
        <f>G63*(1+L63/100)</f>
        <v>0</v>
      </c>
      <c r="N63" s="182">
        <v>1.5599999999999999E-2</v>
      </c>
      <c r="O63" s="182">
        <f>ROUND(E63*N63,2)</f>
        <v>0.06</v>
      </c>
      <c r="P63" s="182">
        <v>0</v>
      </c>
      <c r="Q63" s="182">
        <f>ROUND(E63*P63,2)</f>
        <v>0</v>
      </c>
      <c r="R63" s="182"/>
      <c r="S63" s="182" t="s">
        <v>303</v>
      </c>
      <c r="T63" s="182" t="s">
        <v>232</v>
      </c>
      <c r="U63" s="182">
        <v>0</v>
      </c>
      <c r="V63" s="182">
        <f>ROUND(E63*U63,2)</f>
        <v>0</v>
      </c>
      <c r="W63" s="182"/>
      <c r="X63" s="183" t="s">
        <v>270</v>
      </c>
      <c r="Y63" s="152"/>
      <c r="Z63" s="152"/>
      <c r="AA63" s="152"/>
      <c r="AB63" s="152"/>
      <c r="AC63" s="152"/>
      <c r="AD63" s="152"/>
      <c r="AE63" s="152"/>
      <c r="AF63" s="152"/>
      <c r="AG63" s="152" t="s">
        <v>271</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59"/>
      <c r="B64" s="160"/>
      <c r="C64" s="253" t="s">
        <v>752</v>
      </c>
      <c r="D64" s="254"/>
      <c r="E64" s="254"/>
      <c r="F64" s="254"/>
      <c r="G64" s="254"/>
      <c r="H64" s="162"/>
      <c r="I64" s="162"/>
      <c r="J64" s="162"/>
      <c r="K64" s="162"/>
      <c r="L64" s="162"/>
      <c r="M64" s="162"/>
      <c r="N64" s="162"/>
      <c r="O64" s="162"/>
      <c r="P64" s="162"/>
      <c r="Q64" s="162"/>
      <c r="R64" s="162"/>
      <c r="S64" s="162"/>
      <c r="T64" s="162"/>
      <c r="U64" s="162"/>
      <c r="V64" s="162"/>
      <c r="W64" s="162"/>
      <c r="X64" s="162"/>
      <c r="Y64" s="152"/>
      <c r="Z64" s="152"/>
      <c r="AA64" s="152"/>
      <c r="AB64" s="152"/>
      <c r="AC64" s="152"/>
      <c r="AD64" s="152"/>
      <c r="AE64" s="152"/>
      <c r="AF64" s="152"/>
      <c r="AG64" s="152" t="s">
        <v>223</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59"/>
      <c r="B65" s="160"/>
      <c r="C65" s="276" t="s">
        <v>753</v>
      </c>
      <c r="D65" s="277"/>
      <c r="E65" s="277"/>
      <c r="F65" s="277"/>
      <c r="G65" s="277"/>
      <c r="H65" s="162"/>
      <c r="I65" s="162"/>
      <c r="J65" s="162"/>
      <c r="K65" s="162"/>
      <c r="L65" s="162"/>
      <c r="M65" s="162"/>
      <c r="N65" s="162"/>
      <c r="O65" s="162"/>
      <c r="P65" s="162"/>
      <c r="Q65" s="162"/>
      <c r="R65" s="162"/>
      <c r="S65" s="162"/>
      <c r="T65" s="162"/>
      <c r="U65" s="162"/>
      <c r="V65" s="162"/>
      <c r="W65" s="162"/>
      <c r="X65" s="162"/>
      <c r="Y65" s="152"/>
      <c r="Z65" s="152"/>
      <c r="AA65" s="152"/>
      <c r="AB65" s="152"/>
      <c r="AC65" s="152"/>
      <c r="AD65" s="152"/>
      <c r="AE65" s="152"/>
      <c r="AF65" s="152"/>
      <c r="AG65" s="152" t="s">
        <v>223</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59"/>
      <c r="B66" s="160"/>
      <c r="C66" s="276" t="s">
        <v>754</v>
      </c>
      <c r="D66" s="277"/>
      <c r="E66" s="277"/>
      <c r="F66" s="277"/>
      <c r="G66" s="277"/>
      <c r="H66" s="162"/>
      <c r="I66" s="162"/>
      <c r="J66" s="162"/>
      <c r="K66" s="162"/>
      <c r="L66" s="162"/>
      <c r="M66" s="162"/>
      <c r="N66" s="162"/>
      <c r="O66" s="162"/>
      <c r="P66" s="162"/>
      <c r="Q66" s="162"/>
      <c r="R66" s="162"/>
      <c r="S66" s="162"/>
      <c r="T66" s="162"/>
      <c r="U66" s="162"/>
      <c r="V66" s="162"/>
      <c r="W66" s="162"/>
      <c r="X66" s="162"/>
      <c r="Y66" s="152"/>
      <c r="Z66" s="152"/>
      <c r="AA66" s="152"/>
      <c r="AB66" s="152"/>
      <c r="AC66" s="152"/>
      <c r="AD66" s="152"/>
      <c r="AE66" s="152"/>
      <c r="AF66" s="152"/>
      <c r="AG66" s="152" t="s">
        <v>223</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59"/>
      <c r="B67" s="160"/>
      <c r="C67" s="276" t="s">
        <v>755</v>
      </c>
      <c r="D67" s="277"/>
      <c r="E67" s="277"/>
      <c r="F67" s="277"/>
      <c r="G67" s="277"/>
      <c r="H67" s="162"/>
      <c r="I67" s="162"/>
      <c r="J67" s="162"/>
      <c r="K67" s="162"/>
      <c r="L67" s="162"/>
      <c r="M67" s="162"/>
      <c r="N67" s="162"/>
      <c r="O67" s="162"/>
      <c r="P67" s="162"/>
      <c r="Q67" s="162"/>
      <c r="R67" s="162"/>
      <c r="S67" s="162"/>
      <c r="T67" s="162"/>
      <c r="U67" s="162"/>
      <c r="V67" s="162"/>
      <c r="W67" s="162"/>
      <c r="X67" s="162"/>
      <c r="Y67" s="152"/>
      <c r="Z67" s="152"/>
      <c r="AA67" s="152"/>
      <c r="AB67" s="152"/>
      <c r="AC67" s="152"/>
      <c r="AD67" s="152"/>
      <c r="AE67" s="152"/>
      <c r="AF67" s="152"/>
      <c r="AG67" s="152" t="s">
        <v>223</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59"/>
      <c r="B68" s="160"/>
      <c r="C68" s="276" t="s">
        <v>756</v>
      </c>
      <c r="D68" s="277"/>
      <c r="E68" s="277"/>
      <c r="F68" s="277"/>
      <c r="G68" s="277"/>
      <c r="H68" s="162"/>
      <c r="I68" s="162"/>
      <c r="J68" s="162"/>
      <c r="K68" s="162"/>
      <c r="L68" s="162"/>
      <c r="M68" s="162"/>
      <c r="N68" s="162"/>
      <c r="O68" s="162"/>
      <c r="P68" s="162"/>
      <c r="Q68" s="162"/>
      <c r="R68" s="162"/>
      <c r="S68" s="162"/>
      <c r="T68" s="162"/>
      <c r="U68" s="162"/>
      <c r="V68" s="162"/>
      <c r="W68" s="162"/>
      <c r="X68" s="162"/>
      <c r="Y68" s="152"/>
      <c r="Z68" s="152"/>
      <c r="AA68" s="152"/>
      <c r="AB68" s="152"/>
      <c r="AC68" s="152"/>
      <c r="AD68" s="152"/>
      <c r="AE68" s="152"/>
      <c r="AF68" s="152"/>
      <c r="AG68" s="152" t="s">
        <v>223</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84">
        <v>31</v>
      </c>
      <c r="B69" s="185" t="s">
        <v>757</v>
      </c>
      <c r="C69" s="194" t="s">
        <v>758</v>
      </c>
      <c r="D69" s="186" t="s">
        <v>259</v>
      </c>
      <c r="E69" s="187">
        <v>1</v>
      </c>
      <c r="F69" s="188"/>
      <c r="G69" s="189">
        <f>ROUND(E69*F69,2)</f>
        <v>0</v>
      </c>
      <c r="H69" s="188"/>
      <c r="I69" s="189">
        <f>ROUND(E69*H69,2)</f>
        <v>0</v>
      </c>
      <c r="J69" s="188"/>
      <c r="K69" s="189">
        <f>ROUND(E69*J69,2)</f>
        <v>0</v>
      </c>
      <c r="L69" s="189">
        <v>21</v>
      </c>
      <c r="M69" s="189">
        <f>G69*(1+L69/100)</f>
        <v>0</v>
      </c>
      <c r="N69" s="189">
        <v>0</v>
      </c>
      <c r="O69" s="189">
        <f>ROUND(E69*N69,2)</f>
        <v>0</v>
      </c>
      <c r="P69" s="189">
        <v>0</v>
      </c>
      <c r="Q69" s="189">
        <f>ROUND(E69*P69,2)</f>
        <v>0</v>
      </c>
      <c r="R69" s="189"/>
      <c r="S69" s="189" t="s">
        <v>215</v>
      </c>
      <c r="T69" s="189" t="s">
        <v>215</v>
      </c>
      <c r="U69" s="189">
        <v>0.51</v>
      </c>
      <c r="V69" s="189">
        <f>ROUND(E69*U69,2)</f>
        <v>0.51</v>
      </c>
      <c r="W69" s="189"/>
      <c r="X69" s="190" t="s">
        <v>250</v>
      </c>
      <c r="Y69" s="152"/>
      <c r="Z69" s="152"/>
      <c r="AA69" s="152"/>
      <c r="AB69" s="152"/>
      <c r="AC69" s="152"/>
      <c r="AD69" s="152"/>
      <c r="AE69" s="152"/>
      <c r="AF69" s="152"/>
      <c r="AG69" s="152" t="s">
        <v>251</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ht="22.5" outlineLevel="1" x14ac:dyDescent="0.2">
      <c r="A70" s="177">
        <v>32</v>
      </c>
      <c r="B70" s="178" t="s">
        <v>759</v>
      </c>
      <c r="C70" s="195" t="s">
        <v>760</v>
      </c>
      <c r="D70" s="179" t="s">
        <v>259</v>
      </c>
      <c r="E70" s="180">
        <v>1</v>
      </c>
      <c r="F70" s="181"/>
      <c r="G70" s="182">
        <f>ROUND(E70*F70,2)</f>
        <v>0</v>
      </c>
      <c r="H70" s="181"/>
      <c r="I70" s="182">
        <f>ROUND(E70*H70,2)</f>
        <v>0</v>
      </c>
      <c r="J70" s="181"/>
      <c r="K70" s="182">
        <f>ROUND(E70*J70,2)</f>
        <v>0</v>
      </c>
      <c r="L70" s="182">
        <v>21</v>
      </c>
      <c r="M70" s="182">
        <f>G70*(1+L70/100)</f>
        <v>0</v>
      </c>
      <c r="N70" s="182">
        <v>4.4999999999999999E-4</v>
      </c>
      <c r="O70" s="182">
        <f>ROUND(E70*N70,2)</f>
        <v>0</v>
      </c>
      <c r="P70" s="182">
        <v>0</v>
      </c>
      <c r="Q70" s="182">
        <f>ROUND(E70*P70,2)</f>
        <v>0</v>
      </c>
      <c r="R70" s="182"/>
      <c r="S70" s="182" t="s">
        <v>303</v>
      </c>
      <c r="T70" s="182" t="s">
        <v>232</v>
      </c>
      <c r="U70" s="182">
        <v>0</v>
      </c>
      <c r="V70" s="182">
        <f>ROUND(E70*U70,2)</f>
        <v>0</v>
      </c>
      <c r="W70" s="182"/>
      <c r="X70" s="183" t="s">
        <v>270</v>
      </c>
      <c r="Y70" s="152"/>
      <c r="Z70" s="152"/>
      <c r="AA70" s="152"/>
      <c r="AB70" s="152"/>
      <c r="AC70" s="152"/>
      <c r="AD70" s="152"/>
      <c r="AE70" s="152"/>
      <c r="AF70" s="152"/>
      <c r="AG70" s="152" t="s">
        <v>271</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59"/>
      <c r="B71" s="160"/>
      <c r="C71" s="253" t="s">
        <v>761</v>
      </c>
      <c r="D71" s="254"/>
      <c r="E71" s="254"/>
      <c r="F71" s="254"/>
      <c r="G71" s="254"/>
      <c r="H71" s="162"/>
      <c r="I71" s="162"/>
      <c r="J71" s="162"/>
      <c r="K71" s="162"/>
      <c r="L71" s="162"/>
      <c r="M71" s="162"/>
      <c r="N71" s="162"/>
      <c r="O71" s="162"/>
      <c r="P71" s="162"/>
      <c r="Q71" s="162"/>
      <c r="R71" s="162"/>
      <c r="S71" s="162"/>
      <c r="T71" s="162"/>
      <c r="U71" s="162"/>
      <c r="V71" s="162"/>
      <c r="W71" s="162"/>
      <c r="X71" s="162"/>
      <c r="Y71" s="152"/>
      <c r="Z71" s="152"/>
      <c r="AA71" s="152"/>
      <c r="AB71" s="152"/>
      <c r="AC71" s="152"/>
      <c r="AD71" s="152"/>
      <c r="AE71" s="152"/>
      <c r="AF71" s="152"/>
      <c r="AG71" s="152" t="s">
        <v>223</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59"/>
      <c r="B72" s="160"/>
      <c r="C72" s="276" t="s">
        <v>762</v>
      </c>
      <c r="D72" s="277"/>
      <c r="E72" s="277"/>
      <c r="F72" s="277"/>
      <c r="G72" s="277"/>
      <c r="H72" s="162"/>
      <c r="I72" s="162"/>
      <c r="J72" s="162"/>
      <c r="K72" s="162"/>
      <c r="L72" s="162"/>
      <c r="M72" s="162"/>
      <c r="N72" s="162"/>
      <c r="O72" s="162"/>
      <c r="P72" s="162"/>
      <c r="Q72" s="162"/>
      <c r="R72" s="162"/>
      <c r="S72" s="162"/>
      <c r="T72" s="162"/>
      <c r="U72" s="162"/>
      <c r="V72" s="162"/>
      <c r="W72" s="162"/>
      <c r="X72" s="162"/>
      <c r="Y72" s="152"/>
      <c r="Z72" s="152"/>
      <c r="AA72" s="152"/>
      <c r="AB72" s="152"/>
      <c r="AC72" s="152"/>
      <c r="AD72" s="152"/>
      <c r="AE72" s="152"/>
      <c r="AF72" s="152"/>
      <c r="AG72" s="152" t="s">
        <v>223</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59"/>
      <c r="B73" s="160"/>
      <c r="C73" s="276" t="s">
        <v>763</v>
      </c>
      <c r="D73" s="277"/>
      <c r="E73" s="277"/>
      <c r="F73" s="277"/>
      <c r="G73" s="277"/>
      <c r="H73" s="162"/>
      <c r="I73" s="162"/>
      <c r="J73" s="162"/>
      <c r="K73" s="162"/>
      <c r="L73" s="162"/>
      <c r="M73" s="162"/>
      <c r="N73" s="162"/>
      <c r="O73" s="162"/>
      <c r="P73" s="162"/>
      <c r="Q73" s="162"/>
      <c r="R73" s="162"/>
      <c r="S73" s="162"/>
      <c r="T73" s="162"/>
      <c r="U73" s="162"/>
      <c r="V73" s="162"/>
      <c r="W73" s="162"/>
      <c r="X73" s="162"/>
      <c r="Y73" s="152"/>
      <c r="Z73" s="152"/>
      <c r="AA73" s="152"/>
      <c r="AB73" s="152"/>
      <c r="AC73" s="152"/>
      <c r="AD73" s="152"/>
      <c r="AE73" s="152"/>
      <c r="AF73" s="152"/>
      <c r="AG73" s="152" t="s">
        <v>223</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
      <c r="A74" s="159"/>
      <c r="B74" s="160"/>
      <c r="C74" s="276" t="s">
        <v>764</v>
      </c>
      <c r="D74" s="277"/>
      <c r="E74" s="277"/>
      <c r="F74" s="277"/>
      <c r="G74" s="277"/>
      <c r="H74" s="162"/>
      <c r="I74" s="162"/>
      <c r="J74" s="162"/>
      <c r="K74" s="162"/>
      <c r="L74" s="162"/>
      <c r="M74" s="162"/>
      <c r="N74" s="162"/>
      <c r="O74" s="162"/>
      <c r="P74" s="162"/>
      <c r="Q74" s="162"/>
      <c r="R74" s="162"/>
      <c r="S74" s="162"/>
      <c r="T74" s="162"/>
      <c r="U74" s="162"/>
      <c r="V74" s="162"/>
      <c r="W74" s="162"/>
      <c r="X74" s="162"/>
      <c r="Y74" s="152"/>
      <c r="Z74" s="152"/>
      <c r="AA74" s="152"/>
      <c r="AB74" s="152"/>
      <c r="AC74" s="152"/>
      <c r="AD74" s="152"/>
      <c r="AE74" s="152"/>
      <c r="AF74" s="152"/>
      <c r="AG74" s="152" t="s">
        <v>223</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59"/>
      <c r="B75" s="160"/>
      <c r="C75" s="276" t="s">
        <v>765</v>
      </c>
      <c r="D75" s="277"/>
      <c r="E75" s="277"/>
      <c r="F75" s="277"/>
      <c r="G75" s="277"/>
      <c r="H75" s="162"/>
      <c r="I75" s="162"/>
      <c r="J75" s="162"/>
      <c r="K75" s="162"/>
      <c r="L75" s="162"/>
      <c r="M75" s="162"/>
      <c r="N75" s="162"/>
      <c r="O75" s="162"/>
      <c r="P75" s="162"/>
      <c r="Q75" s="162"/>
      <c r="R75" s="162"/>
      <c r="S75" s="162"/>
      <c r="T75" s="162"/>
      <c r="U75" s="162"/>
      <c r="V75" s="162"/>
      <c r="W75" s="162"/>
      <c r="X75" s="162"/>
      <c r="Y75" s="152"/>
      <c r="Z75" s="152"/>
      <c r="AA75" s="152"/>
      <c r="AB75" s="152"/>
      <c r="AC75" s="152"/>
      <c r="AD75" s="152"/>
      <c r="AE75" s="152"/>
      <c r="AF75" s="152"/>
      <c r="AG75" s="152" t="s">
        <v>223</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
      <c r="A76" s="159"/>
      <c r="B76" s="160"/>
      <c r="C76" s="276" t="s">
        <v>766</v>
      </c>
      <c r="D76" s="277"/>
      <c r="E76" s="277"/>
      <c r="F76" s="277"/>
      <c r="G76" s="277"/>
      <c r="H76" s="162"/>
      <c r="I76" s="162"/>
      <c r="J76" s="162"/>
      <c r="K76" s="162"/>
      <c r="L76" s="162"/>
      <c r="M76" s="162"/>
      <c r="N76" s="162"/>
      <c r="O76" s="162"/>
      <c r="P76" s="162"/>
      <c r="Q76" s="162"/>
      <c r="R76" s="162"/>
      <c r="S76" s="162"/>
      <c r="T76" s="162"/>
      <c r="U76" s="162"/>
      <c r="V76" s="162"/>
      <c r="W76" s="162"/>
      <c r="X76" s="162"/>
      <c r="Y76" s="152"/>
      <c r="Z76" s="152"/>
      <c r="AA76" s="152"/>
      <c r="AB76" s="152"/>
      <c r="AC76" s="152"/>
      <c r="AD76" s="152"/>
      <c r="AE76" s="152"/>
      <c r="AF76" s="152"/>
      <c r="AG76" s="152" t="s">
        <v>223</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59"/>
      <c r="B77" s="160"/>
      <c r="C77" s="276" t="s">
        <v>767</v>
      </c>
      <c r="D77" s="277"/>
      <c r="E77" s="277"/>
      <c r="F77" s="277"/>
      <c r="G77" s="277"/>
      <c r="H77" s="162"/>
      <c r="I77" s="162"/>
      <c r="J77" s="162"/>
      <c r="K77" s="162"/>
      <c r="L77" s="162"/>
      <c r="M77" s="162"/>
      <c r="N77" s="162"/>
      <c r="O77" s="162"/>
      <c r="P77" s="162"/>
      <c r="Q77" s="162"/>
      <c r="R77" s="162"/>
      <c r="S77" s="162"/>
      <c r="T77" s="162"/>
      <c r="U77" s="162"/>
      <c r="V77" s="162"/>
      <c r="W77" s="162"/>
      <c r="X77" s="162"/>
      <c r="Y77" s="152"/>
      <c r="Z77" s="152"/>
      <c r="AA77" s="152"/>
      <c r="AB77" s="152"/>
      <c r="AC77" s="152"/>
      <c r="AD77" s="152"/>
      <c r="AE77" s="152"/>
      <c r="AF77" s="152"/>
      <c r="AG77" s="152" t="s">
        <v>223</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
      <c r="A78" s="159"/>
      <c r="B78" s="160"/>
      <c r="C78" s="276" t="s">
        <v>768</v>
      </c>
      <c r="D78" s="277"/>
      <c r="E78" s="277"/>
      <c r="F78" s="277"/>
      <c r="G78" s="277"/>
      <c r="H78" s="162"/>
      <c r="I78" s="162"/>
      <c r="J78" s="162"/>
      <c r="K78" s="162"/>
      <c r="L78" s="162"/>
      <c r="M78" s="162"/>
      <c r="N78" s="162"/>
      <c r="O78" s="162"/>
      <c r="P78" s="162"/>
      <c r="Q78" s="162"/>
      <c r="R78" s="162"/>
      <c r="S78" s="162"/>
      <c r="T78" s="162"/>
      <c r="U78" s="162"/>
      <c r="V78" s="162"/>
      <c r="W78" s="162"/>
      <c r="X78" s="162"/>
      <c r="Y78" s="152"/>
      <c r="Z78" s="152"/>
      <c r="AA78" s="152"/>
      <c r="AB78" s="152"/>
      <c r="AC78" s="152"/>
      <c r="AD78" s="152"/>
      <c r="AE78" s="152"/>
      <c r="AF78" s="152"/>
      <c r="AG78" s="152" t="s">
        <v>223</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ht="22.5" outlineLevel="1" x14ac:dyDescent="0.2">
      <c r="A79" s="159"/>
      <c r="B79" s="160"/>
      <c r="C79" s="276" t="s">
        <v>769</v>
      </c>
      <c r="D79" s="277"/>
      <c r="E79" s="277"/>
      <c r="F79" s="277"/>
      <c r="G79" s="277"/>
      <c r="H79" s="162"/>
      <c r="I79" s="162"/>
      <c r="J79" s="162"/>
      <c r="K79" s="162"/>
      <c r="L79" s="162"/>
      <c r="M79" s="162"/>
      <c r="N79" s="162"/>
      <c r="O79" s="162"/>
      <c r="P79" s="162"/>
      <c r="Q79" s="162"/>
      <c r="R79" s="162"/>
      <c r="S79" s="162"/>
      <c r="T79" s="162"/>
      <c r="U79" s="162"/>
      <c r="V79" s="162"/>
      <c r="W79" s="162"/>
      <c r="X79" s="162"/>
      <c r="Y79" s="152"/>
      <c r="Z79" s="152"/>
      <c r="AA79" s="152"/>
      <c r="AB79" s="152"/>
      <c r="AC79" s="152"/>
      <c r="AD79" s="152"/>
      <c r="AE79" s="152"/>
      <c r="AF79" s="152"/>
      <c r="AG79" s="152" t="s">
        <v>223</v>
      </c>
      <c r="AH79" s="152"/>
      <c r="AI79" s="152"/>
      <c r="AJ79" s="152"/>
      <c r="AK79" s="152"/>
      <c r="AL79" s="152"/>
      <c r="AM79" s="152"/>
      <c r="AN79" s="152"/>
      <c r="AO79" s="152"/>
      <c r="AP79" s="152"/>
      <c r="AQ79" s="152"/>
      <c r="AR79" s="152"/>
      <c r="AS79" s="152"/>
      <c r="AT79" s="152"/>
      <c r="AU79" s="152"/>
      <c r="AV79" s="152"/>
      <c r="AW79" s="152"/>
      <c r="AX79" s="152"/>
      <c r="AY79" s="152"/>
      <c r="AZ79" s="152"/>
      <c r="BA79" s="191" t="str">
        <f>C79</f>
        <v>povrchová úprava: rámeček a listy lak, odstín dle RAL bude určen před realizací, regulace černý matný lak</v>
      </c>
      <c r="BB79" s="152"/>
      <c r="BC79" s="152"/>
      <c r="BD79" s="152"/>
      <c r="BE79" s="152"/>
      <c r="BF79" s="152"/>
      <c r="BG79" s="152"/>
      <c r="BH79" s="152"/>
    </row>
    <row r="80" spans="1:60" outlineLevel="1" x14ac:dyDescent="0.2">
      <c r="A80" s="184">
        <v>33</v>
      </c>
      <c r="B80" s="185" t="s">
        <v>770</v>
      </c>
      <c r="C80" s="194" t="s">
        <v>771</v>
      </c>
      <c r="D80" s="186" t="s">
        <v>259</v>
      </c>
      <c r="E80" s="187">
        <v>10</v>
      </c>
      <c r="F80" s="188"/>
      <c r="G80" s="189">
        <f>ROUND(E80*F80,2)</f>
        <v>0</v>
      </c>
      <c r="H80" s="188"/>
      <c r="I80" s="189">
        <f>ROUND(E80*H80,2)</f>
        <v>0</v>
      </c>
      <c r="J80" s="188"/>
      <c r="K80" s="189">
        <f>ROUND(E80*J80,2)</f>
        <v>0</v>
      </c>
      <c r="L80" s="189">
        <v>21</v>
      </c>
      <c r="M80" s="189">
        <f>G80*(1+L80/100)</f>
        <v>0</v>
      </c>
      <c r="N80" s="189">
        <v>0</v>
      </c>
      <c r="O80" s="189">
        <f>ROUND(E80*N80,2)</f>
        <v>0</v>
      </c>
      <c r="P80" s="189">
        <v>0</v>
      </c>
      <c r="Q80" s="189">
        <f>ROUND(E80*P80,2)</f>
        <v>0</v>
      </c>
      <c r="R80" s="189"/>
      <c r="S80" s="189" t="s">
        <v>215</v>
      </c>
      <c r="T80" s="189" t="s">
        <v>215</v>
      </c>
      <c r="U80" s="189">
        <v>0.63</v>
      </c>
      <c r="V80" s="189">
        <f>ROUND(E80*U80,2)</f>
        <v>6.3</v>
      </c>
      <c r="W80" s="189"/>
      <c r="X80" s="190" t="s">
        <v>250</v>
      </c>
      <c r="Y80" s="152"/>
      <c r="Z80" s="152"/>
      <c r="AA80" s="152"/>
      <c r="AB80" s="152"/>
      <c r="AC80" s="152"/>
      <c r="AD80" s="152"/>
      <c r="AE80" s="152"/>
      <c r="AF80" s="152"/>
      <c r="AG80" s="152" t="s">
        <v>251</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77">
        <v>34</v>
      </c>
      <c r="B81" s="178" t="s">
        <v>772</v>
      </c>
      <c r="C81" s="195" t="s">
        <v>773</v>
      </c>
      <c r="D81" s="179" t="s">
        <v>259</v>
      </c>
      <c r="E81" s="180">
        <v>10</v>
      </c>
      <c r="F81" s="181"/>
      <c r="G81" s="182">
        <f>ROUND(E81*F81,2)</f>
        <v>0</v>
      </c>
      <c r="H81" s="181"/>
      <c r="I81" s="182">
        <f>ROUND(E81*H81,2)</f>
        <v>0</v>
      </c>
      <c r="J81" s="181"/>
      <c r="K81" s="182">
        <f>ROUND(E81*J81,2)</f>
        <v>0</v>
      </c>
      <c r="L81" s="182">
        <v>21</v>
      </c>
      <c r="M81" s="182">
        <f>G81*(1+L81/100)</f>
        <v>0</v>
      </c>
      <c r="N81" s="182">
        <v>7.6999999999999996E-4</v>
      </c>
      <c r="O81" s="182">
        <f>ROUND(E81*N81,2)</f>
        <v>0.01</v>
      </c>
      <c r="P81" s="182">
        <v>0</v>
      </c>
      <c r="Q81" s="182">
        <f>ROUND(E81*P81,2)</f>
        <v>0</v>
      </c>
      <c r="R81" s="182"/>
      <c r="S81" s="182" t="s">
        <v>303</v>
      </c>
      <c r="T81" s="182" t="s">
        <v>232</v>
      </c>
      <c r="U81" s="182">
        <v>0</v>
      </c>
      <c r="V81" s="182">
        <f>ROUND(E81*U81,2)</f>
        <v>0</v>
      </c>
      <c r="W81" s="182"/>
      <c r="X81" s="183" t="s">
        <v>270</v>
      </c>
      <c r="Y81" s="152"/>
      <c r="Z81" s="152"/>
      <c r="AA81" s="152"/>
      <c r="AB81" s="152"/>
      <c r="AC81" s="152"/>
      <c r="AD81" s="152"/>
      <c r="AE81" s="152"/>
      <c r="AF81" s="152"/>
      <c r="AG81" s="152" t="s">
        <v>271</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59"/>
      <c r="B82" s="160"/>
      <c r="C82" s="253" t="s">
        <v>774</v>
      </c>
      <c r="D82" s="254"/>
      <c r="E82" s="254"/>
      <c r="F82" s="254"/>
      <c r="G82" s="254"/>
      <c r="H82" s="162"/>
      <c r="I82" s="162"/>
      <c r="J82" s="162"/>
      <c r="K82" s="162"/>
      <c r="L82" s="162"/>
      <c r="M82" s="162"/>
      <c r="N82" s="162"/>
      <c r="O82" s="162"/>
      <c r="P82" s="162"/>
      <c r="Q82" s="162"/>
      <c r="R82" s="162"/>
      <c r="S82" s="162"/>
      <c r="T82" s="162"/>
      <c r="U82" s="162"/>
      <c r="V82" s="162"/>
      <c r="W82" s="162"/>
      <c r="X82" s="162"/>
      <c r="Y82" s="152"/>
      <c r="Z82" s="152"/>
      <c r="AA82" s="152"/>
      <c r="AB82" s="152"/>
      <c r="AC82" s="152"/>
      <c r="AD82" s="152"/>
      <c r="AE82" s="152"/>
      <c r="AF82" s="152"/>
      <c r="AG82" s="152" t="s">
        <v>223</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59"/>
      <c r="B83" s="160"/>
      <c r="C83" s="276" t="s">
        <v>775</v>
      </c>
      <c r="D83" s="277"/>
      <c r="E83" s="277"/>
      <c r="F83" s="277"/>
      <c r="G83" s="277"/>
      <c r="H83" s="162"/>
      <c r="I83" s="162"/>
      <c r="J83" s="162"/>
      <c r="K83" s="162"/>
      <c r="L83" s="162"/>
      <c r="M83" s="162"/>
      <c r="N83" s="162"/>
      <c r="O83" s="162"/>
      <c r="P83" s="162"/>
      <c r="Q83" s="162"/>
      <c r="R83" s="162"/>
      <c r="S83" s="162"/>
      <c r="T83" s="162"/>
      <c r="U83" s="162"/>
      <c r="V83" s="162"/>
      <c r="W83" s="162"/>
      <c r="X83" s="162"/>
      <c r="Y83" s="152"/>
      <c r="Z83" s="152"/>
      <c r="AA83" s="152"/>
      <c r="AB83" s="152"/>
      <c r="AC83" s="152"/>
      <c r="AD83" s="152"/>
      <c r="AE83" s="152"/>
      <c r="AF83" s="152"/>
      <c r="AG83" s="152" t="s">
        <v>223</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
      <c r="A84" s="159"/>
      <c r="B84" s="160"/>
      <c r="C84" s="276" t="s">
        <v>776</v>
      </c>
      <c r="D84" s="277"/>
      <c r="E84" s="277"/>
      <c r="F84" s="277"/>
      <c r="G84" s="277"/>
      <c r="H84" s="162"/>
      <c r="I84" s="162"/>
      <c r="J84" s="162"/>
      <c r="K84" s="162"/>
      <c r="L84" s="162"/>
      <c r="M84" s="162"/>
      <c r="N84" s="162"/>
      <c r="O84" s="162"/>
      <c r="P84" s="162"/>
      <c r="Q84" s="162"/>
      <c r="R84" s="162"/>
      <c r="S84" s="162"/>
      <c r="T84" s="162"/>
      <c r="U84" s="162"/>
      <c r="V84" s="162"/>
      <c r="W84" s="162"/>
      <c r="X84" s="162"/>
      <c r="Y84" s="152"/>
      <c r="Z84" s="152"/>
      <c r="AA84" s="152"/>
      <c r="AB84" s="152"/>
      <c r="AC84" s="152"/>
      <c r="AD84" s="152"/>
      <c r="AE84" s="152"/>
      <c r="AF84" s="152"/>
      <c r="AG84" s="152" t="s">
        <v>223</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59"/>
      <c r="B85" s="160"/>
      <c r="C85" s="276" t="s">
        <v>777</v>
      </c>
      <c r="D85" s="277"/>
      <c r="E85" s="277"/>
      <c r="F85" s="277"/>
      <c r="G85" s="277"/>
      <c r="H85" s="162"/>
      <c r="I85" s="162"/>
      <c r="J85" s="162"/>
      <c r="K85" s="162"/>
      <c r="L85" s="162"/>
      <c r="M85" s="162"/>
      <c r="N85" s="162"/>
      <c r="O85" s="162"/>
      <c r="P85" s="162"/>
      <c r="Q85" s="162"/>
      <c r="R85" s="162"/>
      <c r="S85" s="162"/>
      <c r="T85" s="162"/>
      <c r="U85" s="162"/>
      <c r="V85" s="162"/>
      <c r="W85" s="162"/>
      <c r="X85" s="162"/>
      <c r="Y85" s="152"/>
      <c r="Z85" s="152"/>
      <c r="AA85" s="152"/>
      <c r="AB85" s="152"/>
      <c r="AC85" s="152"/>
      <c r="AD85" s="152"/>
      <c r="AE85" s="152"/>
      <c r="AF85" s="152"/>
      <c r="AG85" s="152" t="s">
        <v>223</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59"/>
      <c r="B86" s="160"/>
      <c r="C86" s="276" t="s">
        <v>778</v>
      </c>
      <c r="D86" s="277"/>
      <c r="E86" s="277"/>
      <c r="F86" s="277"/>
      <c r="G86" s="277"/>
      <c r="H86" s="162"/>
      <c r="I86" s="162"/>
      <c r="J86" s="162"/>
      <c r="K86" s="162"/>
      <c r="L86" s="162"/>
      <c r="M86" s="162"/>
      <c r="N86" s="162"/>
      <c r="O86" s="162"/>
      <c r="P86" s="162"/>
      <c r="Q86" s="162"/>
      <c r="R86" s="162"/>
      <c r="S86" s="162"/>
      <c r="T86" s="162"/>
      <c r="U86" s="162"/>
      <c r="V86" s="162"/>
      <c r="W86" s="162"/>
      <c r="X86" s="162"/>
      <c r="Y86" s="152"/>
      <c r="Z86" s="152"/>
      <c r="AA86" s="152"/>
      <c r="AB86" s="152"/>
      <c r="AC86" s="152"/>
      <c r="AD86" s="152"/>
      <c r="AE86" s="152"/>
      <c r="AF86" s="152"/>
      <c r="AG86" s="152" t="s">
        <v>223</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1" x14ac:dyDescent="0.2">
      <c r="A87" s="159"/>
      <c r="B87" s="160"/>
      <c r="C87" s="276" t="s">
        <v>779</v>
      </c>
      <c r="D87" s="277"/>
      <c r="E87" s="277"/>
      <c r="F87" s="277"/>
      <c r="G87" s="277"/>
      <c r="H87" s="162"/>
      <c r="I87" s="162"/>
      <c r="J87" s="162"/>
      <c r="K87" s="162"/>
      <c r="L87" s="162"/>
      <c r="M87" s="162"/>
      <c r="N87" s="162"/>
      <c r="O87" s="162"/>
      <c r="P87" s="162"/>
      <c r="Q87" s="162"/>
      <c r="R87" s="162"/>
      <c r="S87" s="162"/>
      <c r="T87" s="162"/>
      <c r="U87" s="162"/>
      <c r="V87" s="162"/>
      <c r="W87" s="162"/>
      <c r="X87" s="162"/>
      <c r="Y87" s="152"/>
      <c r="Z87" s="152"/>
      <c r="AA87" s="152"/>
      <c r="AB87" s="152"/>
      <c r="AC87" s="152"/>
      <c r="AD87" s="152"/>
      <c r="AE87" s="152"/>
      <c r="AF87" s="152"/>
      <c r="AG87" s="152" t="s">
        <v>223</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1" x14ac:dyDescent="0.2">
      <c r="A88" s="159"/>
      <c r="B88" s="160"/>
      <c r="C88" s="276" t="s">
        <v>780</v>
      </c>
      <c r="D88" s="277"/>
      <c r="E88" s="277"/>
      <c r="F88" s="277"/>
      <c r="G88" s="277"/>
      <c r="H88" s="162"/>
      <c r="I88" s="162"/>
      <c r="J88" s="162"/>
      <c r="K88" s="162"/>
      <c r="L88" s="162"/>
      <c r="M88" s="162"/>
      <c r="N88" s="162"/>
      <c r="O88" s="162"/>
      <c r="P88" s="162"/>
      <c r="Q88" s="162"/>
      <c r="R88" s="162"/>
      <c r="S88" s="162"/>
      <c r="T88" s="162"/>
      <c r="U88" s="162"/>
      <c r="V88" s="162"/>
      <c r="W88" s="162"/>
      <c r="X88" s="162"/>
      <c r="Y88" s="152"/>
      <c r="Z88" s="152"/>
      <c r="AA88" s="152"/>
      <c r="AB88" s="152"/>
      <c r="AC88" s="152"/>
      <c r="AD88" s="152"/>
      <c r="AE88" s="152"/>
      <c r="AF88" s="152"/>
      <c r="AG88" s="152" t="s">
        <v>223</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
      <c r="A89" s="159"/>
      <c r="B89" s="160"/>
      <c r="C89" s="276" t="s">
        <v>781</v>
      </c>
      <c r="D89" s="277"/>
      <c r="E89" s="277"/>
      <c r="F89" s="277"/>
      <c r="G89" s="277"/>
      <c r="H89" s="162"/>
      <c r="I89" s="162"/>
      <c r="J89" s="162"/>
      <c r="K89" s="162"/>
      <c r="L89" s="162"/>
      <c r="M89" s="162"/>
      <c r="N89" s="162"/>
      <c r="O89" s="162"/>
      <c r="P89" s="162"/>
      <c r="Q89" s="162"/>
      <c r="R89" s="162"/>
      <c r="S89" s="162"/>
      <c r="T89" s="162"/>
      <c r="U89" s="162"/>
      <c r="V89" s="162"/>
      <c r="W89" s="162"/>
      <c r="X89" s="162"/>
      <c r="Y89" s="152"/>
      <c r="Z89" s="152"/>
      <c r="AA89" s="152"/>
      <c r="AB89" s="152"/>
      <c r="AC89" s="152"/>
      <c r="AD89" s="152"/>
      <c r="AE89" s="152"/>
      <c r="AF89" s="152"/>
      <c r="AG89" s="152" t="s">
        <v>223</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184">
        <v>35</v>
      </c>
      <c r="B90" s="185" t="s">
        <v>782</v>
      </c>
      <c r="C90" s="194" t="s">
        <v>783</v>
      </c>
      <c r="D90" s="186" t="s">
        <v>259</v>
      </c>
      <c r="E90" s="187">
        <v>2</v>
      </c>
      <c r="F90" s="188"/>
      <c r="G90" s="189">
        <f>ROUND(E90*F90,2)</f>
        <v>0</v>
      </c>
      <c r="H90" s="188"/>
      <c r="I90" s="189">
        <f>ROUND(E90*H90,2)</f>
        <v>0</v>
      </c>
      <c r="J90" s="188"/>
      <c r="K90" s="189">
        <f>ROUND(E90*J90,2)</f>
        <v>0</v>
      </c>
      <c r="L90" s="189">
        <v>21</v>
      </c>
      <c r="M90" s="189">
        <f>G90*(1+L90/100)</f>
        <v>0</v>
      </c>
      <c r="N90" s="189">
        <v>0</v>
      </c>
      <c r="O90" s="189">
        <f>ROUND(E90*N90,2)</f>
        <v>0</v>
      </c>
      <c r="P90" s="189">
        <v>0</v>
      </c>
      <c r="Q90" s="189">
        <f>ROUND(E90*P90,2)</f>
        <v>0</v>
      </c>
      <c r="R90" s="189"/>
      <c r="S90" s="189" t="s">
        <v>215</v>
      </c>
      <c r="T90" s="189" t="s">
        <v>215</v>
      </c>
      <c r="U90" s="189">
        <v>0.99</v>
      </c>
      <c r="V90" s="189">
        <f>ROUND(E90*U90,2)</f>
        <v>1.98</v>
      </c>
      <c r="W90" s="189"/>
      <c r="X90" s="190" t="s">
        <v>250</v>
      </c>
      <c r="Y90" s="152"/>
      <c r="Z90" s="152"/>
      <c r="AA90" s="152"/>
      <c r="AB90" s="152"/>
      <c r="AC90" s="152"/>
      <c r="AD90" s="152"/>
      <c r="AE90" s="152"/>
      <c r="AF90" s="152"/>
      <c r="AG90" s="152" t="s">
        <v>251</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ht="22.5" outlineLevel="1" x14ac:dyDescent="0.2">
      <c r="A91" s="177">
        <v>36</v>
      </c>
      <c r="B91" s="178" t="s">
        <v>784</v>
      </c>
      <c r="C91" s="195" t="s">
        <v>785</v>
      </c>
      <c r="D91" s="179" t="s">
        <v>259</v>
      </c>
      <c r="E91" s="180">
        <v>2</v>
      </c>
      <c r="F91" s="181"/>
      <c r="G91" s="182">
        <f>ROUND(E91*F91,2)</f>
        <v>0</v>
      </c>
      <c r="H91" s="181"/>
      <c r="I91" s="182">
        <f>ROUND(E91*H91,2)</f>
        <v>0</v>
      </c>
      <c r="J91" s="181"/>
      <c r="K91" s="182">
        <f>ROUND(E91*J91,2)</f>
        <v>0</v>
      </c>
      <c r="L91" s="182">
        <v>21</v>
      </c>
      <c r="M91" s="182">
        <f>G91*(1+L91/100)</f>
        <v>0</v>
      </c>
      <c r="N91" s="182">
        <v>8.4999999999999995E-4</v>
      </c>
      <c r="O91" s="182">
        <f>ROUND(E91*N91,2)</f>
        <v>0</v>
      </c>
      <c r="P91" s="182">
        <v>0</v>
      </c>
      <c r="Q91" s="182">
        <f>ROUND(E91*P91,2)</f>
        <v>0</v>
      </c>
      <c r="R91" s="182"/>
      <c r="S91" s="182" t="s">
        <v>303</v>
      </c>
      <c r="T91" s="182" t="s">
        <v>232</v>
      </c>
      <c r="U91" s="182">
        <v>0</v>
      </c>
      <c r="V91" s="182">
        <f>ROUND(E91*U91,2)</f>
        <v>0</v>
      </c>
      <c r="W91" s="182"/>
      <c r="X91" s="183" t="s">
        <v>270</v>
      </c>
      <c r="Y91" s="152"/>
      <c r="Z91" s="152"/>
      <c r="AA91" s="152"/>
      <c r="AB91" s="152"/>
      <c r="AC91" s="152"/>
      <c r="AD91" s="152"/>
      <c r="AE91" s="152"/>
      <c r="AF91" s="152"/>
      <c r="AG91" s="152" t="s">
        <v>271</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59"/>
      <c r="B92" s="160"/>
      <c r="C92" s="253" t="s">
        <v>761</v>
      </c>
      <c r="D92" s="254"/>
      <c r="E92" s="254"/>
      <c r="F92" s="254"/>
      <c r="G92" s="254"/>
      <c r="H92" s="162"/>
      <c r="I92" s="162"/>
      <c r="J92" s="162"/>
      <c r="K92" s="162"/>
      <c r="L92" s="162"/>
      <c r="M92" s="162"/>
      <c r="N92" s="162"/>
      <c r="O92" s="162"/>
      <c r="P92" s="162"/>
      <c r="Q92" s="162"/>
      <c r="R92" s="162"/>
      <c r="S92" s="162"/>
      <c r="T92" s="162"/>
      <c r="U92" s="162"/>
      <c r="V92" s="162"/>
      <c r="W92" s="162"/>
      <c r="X92" s="162"/>
      <c r="Y92" s="152"/>
      <c r="Z92" s="152"/>
      <c r="AA92" s="152"/>
      <c r="AB92" s="152"/>
      <c r="AC92" s="152"/>
      <c r="AD92" s="152"/>
      <c r="AE92" s="152"/>
      <c r="AF92" s="152"/>
      <c r="AG92" s="152" t="s">
        <v>223</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59"/>
      <c r="B93" s="160"/>
      <c r="C93" s="276" t="s">
        <v>762</v>
      </c>
      <c r="D93" s="277"/>
      <c r="E93" s="277"/>
      <c r="F93" s="277"/>
      <c r="G93" s="277"/>
      <c r="H93" s="162"/>
      <c r="I93" s="162"/>
      <c r="J93" s="162"/>
      <c r="K93" s="162"/>
      <c r="L93" s="162"/>
      <c r="M93" s="162"/>
      <c r="N93" s="162"/>
      <c r="O93" s="162"/>
      <c r="P93" s="162"/>
      <c r="Q93" s="162"/>
      <c r="R93" s="162"/>
      <c r="S93" s="162"/>
      <c r="T93" s="162"/>
      <c r="U93" s="162"/>
      <c r="V93" s="162"/>
      <c r="W93" s="162"/>
      <c r="X93" s="162"/>
      <c r="Y93" s="152"/>
      <c r="Z93" s="152"/>
      <c r="AA93" s="152"/>
      <c r="AB93" s="152"/>
      <c r="AC93" s="152"/>
      <c r="AD93" s="152"/>
      <c r="AE93" s="152"/>
      <c r="AF93" s="152"/>
      <c r="AG93" s="152" t="s">
        <v>223</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1" x14ac:dyDescent="0.2">
      <c r="A94" s="159"/>
      <c r="B94" s="160"/>
      <c r="C94" s="276" t="s">
        <v>763</v>
      </c>
      <c r="D94" s="277"/>
      <c r="E94" s="277"/>
      <c r="F94" s="277"/>
      <c r="G94" s="277"/>
      <c r="H94" s="162"/>
      <c r="I94" s="162"/>
      <c r="J94" s="162"/>
      <c r="K94" s="162"/>
      <c r="L94" s="162"/>
      <c r="M94" s="162"/>
      <c r="N94" s="162"/>
      <c r="O94" s="162"/>
      <c r="P94" s="162"/>
      <c r="Q94" s="162"/>
      <c r="R94" s="162"/>
      <c r="S94" s="162"/>
      <c r="T94" s="162"/>
      <c r="U94" s="162"/>
      <c r="V94" s="162"/>
      <c r="W94" s="162"/>
      <c r="X94" s="162"/>
      <c r="Y94" s="152"/>
      <c r="Z94" s="152"/>
      <c r="AA94" s="152"/>
      <c r="AB94" s="152"/>
      <c r="AC94" s="152"/>
      <c r="AD94" s="152"/>
      <c r="AE94" s="152"/>
      <c r="AF94" s="152"/>
      <c r="AG94" s="152" t="s">
        <v>223</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59"/>
      <c r="B95" s="160"/>
      <c r="C95" s="276" t="s">
        <v>764</v>
      </c>
      <c r="D95" s="277"/>
      <c r="E95" s="277"/>
      <c r="F95" s="277"/>
      <c r="G95" s="277"/>
      <c r="H95" s="162"/>
      <c r="I95" s="162"/>
      <c r="J95" s="162"/>
      <c r="K95" s="162"/>
      <c r="L95" s="162"/>
      <c r="M95" s="162"/>
      <c r="N95" s="162"/>
      <c r="O95" s="162"/>
      <c r="P95" s="162"/>
      <c r="Q95" s="162"/>
      <c r="R95" s="162"/>
      <c r="S95" s="162"/>
      <c r="T95" s="162"/>
      <c r="U95" s="162"/>
      <c r="V95" s="162"/>
      <c r="W95" s="162"/>
      <c r="X95" s="162"/>
      <c r="Y95" s="152"/>
      <c r="Z95" s="152"/>
      <c r="AA95" s="152"/>
      <c r="AB95" s="152"/>
      <c r="AC95" s="152"/>
      <c r="AD95" s="152"/>
      <c r="AE95" s="152"/>
      <c r="AF95" s="152"/>
      <c r="AG95" s="152" t="s">
        <v>223</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59"/>
      <c r="B96" s="160"/>
      <c r="C96" s="276" t="s">
        <v>786</v>
      </c>
      <c r="D96" s="277"/>
      <c r="E96" s="277"/>
      <c r="F96" s="277"/>
      <c r="G96" s="277"/>
      <c r="H96" s="162"/>
      <c r="I96" s="162"/>
      <c r="J96" s="162"/>
      <c r="K96" s="162"/>
      <c r="L96" s="162"/>
      <c r="M96" s="162"/>
      <c r="N96" s="162"/>
      <c r="O96" s="162"/>
      <c r="P96" s="162"/>
      <c r="Q96" s="162"/>
      <c r="R96" s="162"/>
      <c r="S96" s="162"/>
      <c r="T96" s="162"/>
      <c r="U96" s="162"/>
      <c r="V96" s="162"/>
      <c r="W96" s="162"/>
      <c r="X96" s="162"/>
      <c r="Y96" s="152"/>
      <c r="Z96" s="152"/>
      <c r="AA96" s="152"/>
      <c r="AB96" s="152"/>
      <c r="AC96" s="152"/>
      <c r="AD96" s="152"/>
      <c r="AE96" s="152"/>
      <c r="AF96" s="152"/>
      <c r="AG96" s="152" t="s">
        <v>223</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59"/>
      <c r="B97" s="160"/>
      <c r="C97" s="276" t="s">
        <v>766</v>
      </c>
      <c r="D97" s="277"/>
      <c r="E97" s="277"/>
      <c r="F97" s="277"/>
      <c r="G97" s="277"/>
      <c r="H97" s="162"/>
      <c r="I97" s="162"/>
      <c r="J97" s="162"/>
      <c r="K97" s="162"/>
      <c r="L97" s="162"/>
      <c r="M97" s="162"/>
      <c r="N97" s="162"/>
      <c r="O97" s="162"/>
      <c r="P97" s="162"/>
      <c r="Q97" s="162"/>
      <c r="R97" s="162"/>
      <c r="S97" s="162"/>
      <c r="T97" s="162"/>
      <c r="U97" s="162"/>
      <c r="V97" s="162"/>
      <c r="W97" s="162"/>
      <c r="X97" s="162"/>
      <c r="Y97" s="152"/>
      <c r="Z97" s="152"/>
      <c r="AA97" s="152"/>
      <c r="AB97" s="152"/>
      <c r="AC97" s="152"/>
      <c r="AD97" s="152"/>
      <c r="AE97" s="152"/>
      <c r="AF97" s="152"/>
      <c r="AG97" s="152" t="s">
        <v>223</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59"/>
      <c r="B98" s="160"/>
      <c r="C98" s="276" t="s">
        <v>787</v>
      </c>
      <c r="D98" s="277"/>
      <c r="E98" s="277"/>
      <c r="F98" s="277"/>
      <c r="G98" s="277"/>
      <c r="H98" s="162"/>
      <c r="I98" s="162"/>
      <c r="J98" s="162"/>
      <c r="K98" s="162"/>
      <c r="L98" s="162"/>
      <c r="M98" s="162"/>
      <c r="N98" s="162"/>
      <c r="O98" s="162"/>
      <c r="P98" s="162"/>
      <c r="Q98" s="162"/>
      <c r="R98" s="162"/>
      <c r="S98" s="162"/>
      <c r="T98" s="162"/>
      <c r="U98" s="162"/>
      <c r="V98" s="162"/>
      <c r="W98" s="162"/>
      <c r="X98" s="162"/>
      <c r="Y98" s="152"/>
      <c r="Z98" s="152"/>
      <c r="AA98" s="152"/>
      <c r="AB98" s="152"/>
      <c r="AC98" s="152"/>
      <c r="AD98" s="152"/>
      <c r="AE98" s="152"/>
      <c r="AF98" s="152"/>
      <c r="AG98" s="152" t="s">
        <v>223</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59"/>
      <c r="B99" s="160"/>
      <c r="C99" s="276" t="s">
        <v>768</v>
      </c>
      <c r="D99" s="277"/>
      <c r="E99" s="277"/>
      <c r="F99" s="277"/>
      <c r="G99" s="277"/>
      <c r="H99" s="162"/>
      <c r="I99" s="162"/>
      <c r="J99" s="162"/>
      <c r="K99" s="162"/>
      <c r="L99" s="162"/>
      <c r="M99" s="162"/>
      <c r="N99" s="162"/>
      <c r="O99" s="162"/>
      <c r="P99" s="162"/>
      <c r="Q99" s="162"/>
      <c r="R99" s="162"/>
      <c r="S99" s="162"/>
      <c r="T99" s="162"/>
      <c r="U99" s="162"/>
      <c r="V99" s="162"/>
      <c r="W99" s="162"/>
      <c r="X99" s="162"/>
      <c r="Y99" s="152"/>
      <c r="Z99" s="152"/>
      <c r="AA99" s="152"/>
      <c r="AB99" s="152"/>
      <c r="AC99" s="152"/>
      <c r="AD99" s="152"/>
      <c r="AE99" s="152"/>
      <c r="AF99" s="152"/>
      <c r="AG99" s="152" t="s">
        <v>223</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ht="22.5" outlineLevel="1" x14ac:dyDescent="0.2">
      <c r="A100" s="159"/>
      <c r="B100" s="160"/>
      <c r="C100" s="276" t="s">
        <v>769</v>
      </c>
      <c r="D100" s="277"/>
      <c r="E100" s="277"/>
      <c r="F100" s="277"/>
      <c r="G100" s="277"/>
      <c r="H100" s="162"/>
      <c r="I100" s="162"/>
      <c r="J100" s="162"/>
      <c r="K100" s="162"/>
      <c r="L100" s="162"/>
      <c r="M100" s="162"/>
      <c r="N100" s="162"/>
      <c r="O100" s="162"/>
      <c r="P100" s="162"/>
      <c r="Q100" s="162"/>
      <c r="R100" s="162"/>
      <c r="S100" s="162"/>
      <c r="T100" s="162"/>
      <c r="U100" s="162"/>
      <c r="V100" s="162"/>
      <c r="W100" s="162"/>
      <c r="X100" s="162"/>
      <c r="Y100" s="152"/>
      <c r="Z100" s="152"/>
      <c r="AA100" s="152"/>
      <c r="AB100" s="152"/>
      <c r="AC100" s="152"/>
      <c r="AD100" s="152"/>
      <c r="AE100" s="152"/>
      <c r="AF100" s="152"/>
      <c r="AG100" s="152" t="s">
        <v>223</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91" t="str">
        <f>C100</f>
        <v>povrchová úprava: rámeček a listy lak, odstín dle RAL bude určen před realizací, regulace černý matný lak</v>
      </c>
      <c r="BB100" s="152"/>
      <c r="BC100" s="152"/>
      <c r="BD100" s="152"/>
      <c r="BE100" s="152"/>
      <c r="BF100" s="152"/>
      <c r="BG100" s="152"/>
      <c r="BH100" s="152"/>
    </row>
    <row r="101" spans="1:60" outlineLevel="1" x14ac:dyDescent="0.2">
      <c r="A101" s="184">
        <v>37</v>
      </c>
      <c r="B101" s="185" t="s">
        <v>788</v>
      </c>
      <c r="C101" s="194" t="s">
        <v>789</v>
      </c>
      <c r="D101" s="186" t="s">
        <v>259</v>
      </c>
      <c r="E101" s="187">
        <v>2</v>
      </c>
      <c r="F101" s="188"/>
      <c r="G101" s="189">
        <f>ROUND(E101*F101,2)</f>
        <v>0</v>
      </c>
      <c r="H101" s="188"/>
      <c r="I101" s="189">
        <f>ROUND(E101*H101,2)</f>
        <v>0</v>
      </c>
      <c r="J101" s="188"/>
      <c r="K101" s="189">
        <f>ROUND(E101*J101,2)</f>
        <v>0</v>
      </c>
      <c r="L101" s="189">
        <v>21</v>
      </c>
      <c r="M101" s="189">
        <f>G101*(1+L101/100)</f>
        <v>0</v>
      </c>
      <c r="N101" s="189">
        <v>0</v>
      </c>
      <c r="O101" s="189">
        <f>ROUND(E101*N101,2)</f>
        <v>0</v>
      </c>
      <c r="P101" s="189">
        <v>0</v>
      </c>
      <c r="Q101" s="189">
        <f>ROUND(E101*P101,2)</f>
        <v>0</v>
      </c>
      <c r="R101" s="189"/>
      <c r="S101" s="189" t="s">
        <v>215</v>
      </c>
      <c r="T101" s="189" t="s">
        <v>215</v>
      </c>
      <c r="U101" s="189">
        <v>0.37</v>
      </c>
      <c r="V101" s="189">
        <f>ROUND(E101*U101,2)</f>
        <v>0.74</v>
      </c>
      <c r="W101" s="189"/>
      <c r="X101" s="190" t="s">
        <v>250</v>
      </c>
      <c r="Y101" s="152"/>
      <c r="Z101" s="152"/>
      <c r="AA101" s="152"/>
      <c r="AB101" s="152"/>
      <c r="AC101" s="152"/>
      <c r="AD101" s="152"/>
      <c r="AE101" s="152"/>
      <c r="AF101" s="152"/>
      <c r="AG101" s="152" t="s">
        <v>251</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x14ac:dyDescent="0.2">
      <c r="A102" s="167" t="s">
        <v>210</v>
      </c>
      <c r="B102" s="168" t="s">
        <v>172</v>
      </c>
      <c r="C102" s="193" t="s">
        <v>173</v>
      </c>
      <c r="D102" s="169"/>
      <c r="E102" s="170"/>
      <c r="F102" s="171"/>
      <c r="G102" s="171">
        <f>SUMIF(AG103:AG105,"&lt;&gt;NOR",G103:G105)</f>
        <v>0</v>
      </c>
      <c r="H102" s="171"/>
      <c r="I102" s="171">
        <f>SUM(I103:I105)</f>
        <v>0</v>
      </c>
      <c r="J102" s="171"/>
      <c r="K102" s="171">
        <f>SUM(K103:K105)</f>
        <v>0</v>
      </c>
      <c r="L102" s="171"/>
      <c r="M102" s="171">
        <f>SUM(M103:M105)</f>
        <v>0</v>
      </c>
      <c r="N102" s="171"/>
      <c r="O102" s="171">
        <f>SUM(O103:O105)</f>
        <v>0.24</v>
      </c>
      <c r="P102" s="171"/>
      <c r="Q102" s="171">
        <f>SUM(Q103:Q105)</f>
        <v>0</v>
      </c>
      <c r="R102" s="171"/>
      <c r="S102" s="171"/>
      <c r="T102" s="171"/>
      <c r="U102" s="171"/>
      <c r="V102" s="171">
        <f>SUM(V103:V105)</f>
        <v>21.47</v>
      </c>
      <c r="W102" s="171"/>
      <c r="X102" s="172"/>
      <c r="AG102" t="s">
        <v>211</v>
      </c>
    </row>
    <row r="103" spans="1:60" outlineLevel="1" x14ac:dyDescent="0.2">
      <c r="A103" s="184">
        <v>38</v>
      </c>
      <c r="B103" s="185" t="s">
        <v>790</v>
      </c>
      <c r="C103" s="194" t="s">
        <v>791</v>
      </c>
      <c r="D103" s="186" t="s">
        <v>430</v>
      </c>
      <c r="E103" s="187">
        <v>214.71600000000001</v>
      </c>
      <c r="F103" s="188"/>
      <c r="G103" s="189">
        <f>ROUND(E103*F103,2)</f>
        <v>0</v>
      </c>
      <c r="H103" s="188"/>
      <c r="I103" s="189">
        <f>ROUND(E103*H103,2)</f>
        <v>0</v>
      </c>
      <c r="J103" s="188"/>
      <c r="K103" s="189">
        <f>ROUND(E103*J103,2)</f>
        <v>0</v>
      </c>
      <c r="L103" s="189">
        <v>21</v>
      </c>
      <c r="M103" s="189">
        <f>G103*(1+L103/100)</f>
        <v>0</v>
      </c>
      <c r="N103" s="189">
        <v>5.0000000000000002E-5</v>
      </c>
      <c r="O103" s="189">
        <f>ROUND(E103*N103,2)</f>
        <v>0.01</v>
      </c>
      <c r="P103" s="189">
        <v>0</v>
      </c>
      <c r="Q103" s="189">
        <f>ROUND(E103*P103,2)</f>
        <v>0</v>
      </c>
      <c r="R103" s="189"/>
      <c r="S103" s="189" t="s">
        <v>215</v>
      </c>
      <c r="T103" s="189" t="s">
        <v>215</v>
      </c>
      <c r="U103" s="189">
        <v>0.1</v>
      </c>
      <c r="V103" s="189">
        <f>ROUND(E103*U103,2)</f>
        <v>21.47</v>
      </c>
      <c r="W103" s="189"/>
      <c r="X103" s="190" t="s">
        <v>250</v>
      </c>
      <c r="Y103" s="152"/>
      <c r="Z103" s="152"/>
      <c r="AA103" s="152"/>
      <c r="AB103" s="152"/>
      <c r="AC103" s="152"/>
      <c r="AD103" s="152"/>
      <c r="AE103" s="152"/>
      <c r="AF103" s="152"/>
      <c r="AG103" s="152" t="s">
        <v>251</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ht="22.5" outlineLevel="1" x14ac:dyDescent="0.2">
      <c r="A104" s="184">
        <v>39</v>
      </c>
      <c r="B104" s="185" t="s">
        <v>792</v>
      </c>
      <c r="C104" s="194" t="s">
        <v>793</v>
      </c>
      <c r="D104" s="186" t="s">
        <v>430</v>
      </c>
      <c r="E104" s="187">
        <v>44.787599999999998</v>
      </c>
      <c r="F104" s="188"/>
      <c r="G104" s="189">
        <f>ROUND(E104*F104,2)</f>
        <v>0</v>
      </c>
      <c r="H104" s="188"/>
      <c r="I104" s="189">
        <f>ROUND(E104*H104,2)</f>
        <v>0</v>
      </c>
      <c r="J104" s="188"/>
      <c r="K104" s="189">
        <f>ROUND(E104*J104,2)</f>
        <v>0</v>
      </c>
      <c r="L104" s="189">
        <v>21</v>
      </c>
      <c r="M104" s="189">
        <f>G104*(1+L104/100)</f>
        <v>0</v>
      </c>
      <c r="N104" s="189">
        <v>1E-3</v>
      </c>
      <c r="O104" s="189">
        <f>ROUND(E104*N104,2)</f>
        <v>0.04</v>
      </c>
      <c r="P104" s="189">
        <v>0</v>
      </c>
      <c r="Q104" s="189">
        <f>ROUND(E104*P104,2)</f>
        <v>0</v>
      </c>
      <c r="R104" s="189" t="s">
        <v>269</v>
      </c>
      <c r="S104" s="189" t="s">
        <v>215</v>
      </c>
      <c r="T104" s="189" t="s">
        <v>215</v>
      </c>
      <c r="U104" s="189">
        <v>0</v>
      </c>
      <c r="V104" s="189">
        <f>ROUND(E104*U104,2)</f>
        <v>0</v>
      </c>
      <c r="W104" s="189"/>
      <c r="X104" s="190" t="s">
        <v>270</v>
      </c>
      <c r="Y104" s="152"/>
      <c r="Z104" s="152"/>
      <c r="AA104" s="152"/>
      <c r="AB104" s="152"/>
      <c r="AC104" s="152"/>
      <c r="AD104" s="152"/>
      <c r="AE104" s="152"/>
      <c r="AF104" s="152"/>
      <c r="AG104" s="152" t="s">
        <v>271</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1" x14ac:dyDescent="0.2">
      <c r="A105" s="184">
        <v>40</v>
      </c>
      <c r="B105" s="185" t="s">
        <v>794</v>
      </c>
      <c r="C105" s="194" t="s">
        <v>795</v>
      </c>
      <c r="D105" s="186" t="s">
        <v>266</v>
      </c>
      <c r="E105" s="187">
        <v>0.19139999999999999</v>
      </c>
      <c r="F105" s="188"/>
      <c r="G105" s="189">
        <f>ROUND(E105*F105,2)</f>
        <v>0</v>
      </c>
      <c r="H105" s="188"/>
      <c r="I105" s="189">
        <f>ROUND(E105*H105,2)</f>
        <v>0</v>
      </c>
      <c r="J105" s="188"/>
      <c r="K105" s="189">
        <f>ROUND(E105*J105,2)</f>
        <v>0</v>
      </c>
      <c r="L105" s="189">
        <v>21</v>
      </c>
      <c r="M105" s="189">
        <f>G105*(1+L105/100)</f>
        <v>0</v>
      </c>
      <c r="N105" s="189">
        <v>1</v>
      </c>
      <c r="O105" s="189">
        <f>ROUND(E105*N105,2)</f>
        <v>0.19</v>
      </c>
      <c r="P105" s="189">
        <v>0</v>
      </c>
      <c r="Q105" s="189">
        <f>ROUND(E105*P105,2)</f>
        <v>0</v>
      </c>
      <c r="R105" s="189" t="s">
        <v>269</v>
      </c>
      <c r="S105" s="189" t="s">
        <v>215</v>
      </c>
      <c r="T105" s="189" t="s">
        <v>215</v>
      </c>
      <c r="U105" s="189">
        <v>0</v>
      </c>
      <c r="V105" s="189">
        <f>ROUND(E105*U105,2)</f>
        <v>0</v>
      </c>
      <c r="W105" s="189"/>
      <c r="X105" s="190" t="s">
        <v>270</v>
      </c>
      <c r="Y105" s="152"/>
      <c r="Z105" s="152"/>
      <c r="AA105" s="152"/>
      <c r="AB105" s="152"/>
      <c r="AC105" s="152"/>
      <c r="AD105" s="152"/>
      <c r="AE105" s="152"/>
      <c r="AF105" s="152"/>
      <c r="AG105" s="152" t="s">
        <v>271</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x14ac:dyDescent="0.2">
      <c r="A106" s="167" t="s">
        <v>210</v>
      </c>
      <c r="B106" s="168" t="s">
        <v>178</v>
      </c>
      <c r="C106" s="193" t="s">
        <v>179</v>
      </c>
      <c r="D106" s="169"/>
      <c r="E106" s="170"/>
      <c r="F106" s="171"/>
      <c r="G106" s="171">
        <f>SUMIF(AG107:AG107,"&lt;&gt;NOR",G107:G107)</f>
        <v>0</v>
      </c>
      <c r="H106" s="171"/>
      <c r="I106" s="171">
        <f>SUM(I107:I107)</f>
        <v>0</v>
      </c>
      <c r="J106" s="171"/>
      <c r="K106" s="171">
        <f>SUM(K107:K107)</f>
        <v>0</v>
      </c>
      <c r="L106" s="171"/>
      <c r="M106" s="171">
        <f>SUM(M107:M107)</f>
        <v>0</v>
      </c>
      <c r="N106" s="171"/>
      <c r="O106" s="171">
        <f>SUM(O107:O107)</f>
        <v>0</v>
      </c>
      <c r="P106" s="171"/>
      <c r="Q106" s="171">
        <f>SUM(Q107:Q107)</f>
        <v>0</v>
      </c>
      <c r="R106" s="171"/>
      <c r="S106" s="171"/>
      <c r="T106" s="171"/>
      <c r="U106" s="171"/>
      <c r="V106" s="171">
        <f>SUM(V107:V107)</f>
        <v>2.4300000000000002</v>
      </c>
      <c r="W106" s="171"/>
      <c r="X106" s="172"/>
      <c r="AG106" t="s">
        <v>211</v>
      </c>
    </row>
    <row r="107" spans="1:60" ht="22.5" outlineLevel="1" x14ac:dyDescent="0.2">
      <c r="A107" s="184">
        <v>41</v>
      </c>
      <c r="B107" s="185" t="s">
        <v>796</v>
      </c>
      <c r="C107" s="194" t="s">
        <v>797</v>
      </c>
      <c r="D107" s="186" t="s">
        <v>254</v>
      </c>
      <c r="E107" s="187">
        <v>8.4540000000000006</v>
      </c>
      <c r="F107" s="188"/>
      <c r="G107" s="189">
        <f>ROUND(E107*F107,2)</f>
        <v>0</v>
      </c>
      <c r="H107" s="188"/>
      <c r="I107" s="189">
        <f>ROUND(E107*H107,2)</f>
        <v>0</v>
      </c>
      <c r="J107" s="188"/>
      <c r="K107" s="189">
        <f>ROUND(E107*J107,2)</f>
        <v>0</v>
      </c>
      <c r="L107" s="189">
        <v>21</v>
      </c>
      <c r="M107" s="189">
        <f>G107*(1+L107/100)</f>
        <v>0</v>
      </c>
      <c r="N107" s="189">
        <v>4.0999999999999999E-4</v>
      </c>
      <c r="O107" s="189">
        <f>ROUND(E107*N107,2)</f>
        <v>0</v>
      </c>
      <c r="P107" s="189">
        <v>0</v>
      </c>
      <c r="Q107" s="189">
        <f>ROUND(E107*P107,2)</f>
        <v>0</v>
      </c>
      <c r="R107" s="189"/>
      <c r="S107" s="189" t="s">
        <v>215</v>
      </c>
      <c r="T107" s="189" t="s">
        <v>215</v>
      </c>
      <c r="U107" s="189">
        <v>0.28699999999999998</v>
      </c>
      <c r="V107" s="189">
        <f>ROUND(E107*U107,2)</f>
        <v>2.4300000000000002</v>
      </c>
      <c r="W107" s="189"/>
      <c r="X107" s="190" t="s">
        <v>250</v>
      </c>
      <c r="Y107" s="152"/>
      <c r="Z107" s="152"/>
      <c r="AA107" s="152"/>
      <c r="AB107" s="152"/>
      <c r="AC107" s="152"/>
      <c r="AD107" s="152"/>
      <c r="AE107" s="152"/>
      <c r="AF107" s="152"/>
      <c r="AG107" s="152" t="s">
        <v>251</v>
      </c>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x14ac:dyDescent="0.2">
      <c r="A108" s="155" t="s">
        <v>210</v>
      </c>
      <c r="B108" s="156" t="s">
        <v>172</v>
      </c>
      <c r="C108" s="197" t="s">
        <v>173</v>
      </c>
      <c r="D108" s="173"/>
      <c r="E108" s="174"/>
      <c r="F108" s="175"/>
      <c r="G108" s="175">
        <f>SUMIF(AG109:AG110,"&lt;&gt;NOR",G109:G110)</f>
        <v>0</v>
      </c>
      <c r="H108" s="175"/>
      <c r="I108" s="175">
        <f>SUM(I109:I110)</f>
        <v>0</v>
      </c>
      <c r="J108" s="175"/>
      <c r="K108" s="175">
        <f>SUM(K109:K110)</f>
        <v>0</v>
      </c>
      <c r="L108" s="175"/>
      <c r="M108" s="175">
        <f>SUM(M109:M110)</f>
        <v>0</v>
      </c>
      <c r="N108" s="175"/>
      <c r="O108" s="175">
        <f>SUM(O109:O110)</f>
        <v>0</v>
      </c>
      <c r="P108" s="175"/>
      <c r="Q108" s="175">
        <f>SUM(Q109:Q110)</f>
        <v>0</v>
      </c>
      <c r="R108" s="175"/>
      <c r="S108" s="175"/>
      <c r="T108" s="175"/>
      <c r="U108" s="175"/>
      <c r="V108" s="175">
        <f>SUM(V109:V110)</f>
        <v>0</v>
      </c>
      <c r="W108" s="175"/>
      <c r="X108" s="176"/>
      <c r="AG108" t="s">
        <v>211</v>
      </c>
    </row>
    <row r="109" spans="1:60" outlineLevel="1" x14ac:dyDescent="0.2">
      <c r="A109" s="159">
        <v>42</v>
      </c>
      <c r="B109" s="160" t="s">
        <v>798</v>
      </c>
      <c r="C109" s="200" t="s">
        <v>799</v>
      </c>
      <c r="D109" s="161" t="s">
        <v>0</v>
      </c>
      <c r="E109" s="199"/>
      <c r="F109" s="163"/>
      <c r="G109" s="162">
        <f>ROUND(E109*F109,2)</f>
        <v>0</v>
      </c>
      <c r="H109" s="163"/>
      <c r="I109" s="162">
        <f>ROUND(E109*H109,2)</f>
        <v>0</v>
      </c>
      <c r="J109" s="163"/>
      <c r="K109" s="162">
        <f>ROUND(E109*J109,2)</f>
        <v>0</v>
      </c>
      <c r="L109" s="162">
        <v>21</v>
      </c>
      <c r="M109" s="162">
        <f>G109*(1+L109/100)</f>
        <v>0</v>
      </c>
      <c r="N109" s="162">
        <v>0</v>
      </c>
      <c r="O109" s="162">
        <f>ROUND(E109*N109,2)</f>
        <v>0</v>
      </c>
      <c r="P109" s="162">
        <v>0</v>
      </c>
      <c r="Q109" s="162">
        <f>ROUND(E109*P109,2)</f>
        <v>0</v>
      </c>
      <c r="R109" s="162"/>
      <c r="S109" s="162" t="s">
        <v>215</v>
      </c>
      <c r="T109" s="162" t="s">
        <v>215</v>
      </c>
      <c r="U109" s="162">
        <v>0</v>
      </c>
      <c r="V109" s="162">
        <f>ROUND(E109*U109,2)</f>
        <v>0</v>
      </c>
      <c r="W109" s="162"/>
      <c r="X109" s="162" t="s">
        <v>384</v>
      </c>
      <c r="Y109" s="152"/>
      <c r="Z109" s="152"/>
      <c r="AA109" s="152"/>
      <c r="AB109" s="152"/>
      <c r="AC109" s="152"/>
      <c r="AD109" s="152"/>
      <c r="AE109" s="152"/>
      <c r="AF109" s="152"/>
      <c r="AG109" s="152" t="s">
        <v>385</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
      <c r="A110" s="159">
        <v>43</v>
      </c>
      <c r="B110" s="160" t="s">
        <v>800</v>
      </c>
      <c r="C110" s="200" t="s">
        <v>801</v>
      </c>
      <c r="D110" s="161" t="s">
        <v>0</v>
      </c>
      <c r="E110" s="199"/>
      <c r="F110" s="163"/>
      <c r="G110" s="162">
        <f>ROUND(E110*F110,2)</f>
        <v>0</v>
      </c>
      <c r="H110" s="163"/>
      <c r="I110" s="162">
        <f>ROUND(E110*H110,2)</f>
        <v>0</v>
      </c>
      <c r="J110" s="163"/>
      <c r="K110" s="162">
        <f>ROUND(E110*J110,2)</f>
        <v>0</v>
      </c>
      <c r="L110" s="162">
        <v>21</v>
      </c>
      <c r="M110" s="162">
        <f>G110*(1+L110/100)</f>
        <v>0</v>
      </c>
      <c r="N110" s="162">
        <v>0</v>
      </c>
      <c r="O110" s="162">
        <f>ROUND(E110*N110,2)</f>
        <v>0</v>
      </c>
      <c r="P110" s="162">
        <v>0</v>
      </c>
      <c r="Q110" s="162">
        <f>ROUND(E110*P110,2)</f>
        <v>0</v>
      </c>
      <c r="R110" s="162"/>
      <c r="S110" s="162" t="s">
        <v>215</v>
      </c>
      <c r="T110" s="162" t="s">
        <v>215</v>
      </c>
      <c r="U110" s="162">
        <v>0</v>
      </c>
      <c r="V110" s="162">
        <f>ROUND(E110*U110,2)</f>
        <v>0</v>
      </c>
      <c r="W110" s="162"/>
      <c r="X110" s="162" t="s">
        <v>384</v>
      </c>
      <c r="Y110" s="152"/>
      <c r="Z110" s="152"/>
      <c r="AA110" s="152"/>
      <c r="AB110" s="152"/>
      <c r="AC110" s="152"/>
      <c r="AD110" s="152"/>
      <c r="AE110" s="152"/>
      <c r="AF110" s="152"/>
      <c r="AG110" s="152" t="s">
        <v>385</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x14ac:dyDescent="0.2">
      <c r="A111" s="167" t="s">
        <v>210</v>
      </c>
      <c r="B111" s="168" t="s">
        <v>162</v>
      </c>
      <c r="C111" s="193" t="s">
        <v>163</v>
      </c>
      <c r="D111" s="169"/>
      <c r="E111" s="170"/>
      <c r="F111" s="171"/>
      <c r="G111" s="171">
        <f>SUMIF(AG112:AG194,"&lt;&gt;NOR",G112:G194)</f>
        <v>0</v>
      </c>
      <c r="H111" s="171"/>
      <c r="I111" s="171">
        <f>SUM(I112:I194)</f>
        <v>0</v>
      </c>
      <c r="J111" s="171"/>
      <c r="K111" s="171">
        <f>SUM(K112:K194)</f>
        <v>0</v>
      </c>
      <c r="L111" s="171"/>
      <c r="M111" s="171">
        <f>SUM(M112:M194)</f>
        <v>0</v>
      </c>
      <c r="N111" s="171"/>
      <c r="O111" s="171">
        <f>SUM(O112:O194)</f>
        <v>0.52</v>
      </c>
      <c r="P111" s="171"/>
      <c r="Q111" s="171">
        <f>SUM(Q112:Q194)</f>
        <v>0</v>
      </c>
      <c r="R111" s="171"/>
      <c r="S111" s="171"/>
      <c r="T111" s="171"/>
      <c r="U111" s="171"/>
      <c r="V111" s="171">
        <f>SUM(V112:V194)</f>
        <v>1.5</v>
      </c>
      <c r="W111" s="171"/>
      <c r="X111" s="172"/>
      <c r="AG111" t="s">
        <v>211</v>
      </c>
    </row>
    <row r="112" spans="1:60" outlineLevel="1" x14ac:dyDescent="0.2">
      <c r="A112" s="177">
        <v>44</v>
      </c>
      <c r="B112" s="178" t="s">
        <v>802</v>
      </c>
      <c r="C112" s="195" t="s">
        <v>803</v>
      </c>
      <c r="D112" s="179" t="s">
        <v>259</v>
      </c>
      <c r="E112" s="180">
        <v>2</v>
      </c>
      <c r="F112" s="181"/>
      <c r="G112" s="182">
        <f>ROUND(E112*F112,2)</f>
        <v>0</v>
      </c>
      <c r="H112" s="181"/>
      <c r="I112" s="182">
        <f>ROUND(E112*H112,2)</f>
        <v>0</v>
      </c>
      <c r="J112" s="181"/>
      <c r="K112" s="182">
        <f>ROUND(E112*J112,2)</f>
        <v>0</v>
      </c>
      <c r="L112" s="182">
        <v>21</v>
      </c>
      <c r="M112" s="182">
        <f>G112*(1+L112/100)</f>
        <v>0</v>
      </c>
      <c r="N112" s="182">
        <v>4.4999999999999999E-4</v>
      </c>
      <c r="O112" s="182">
        <f>ROUND(E112*N112,2)</f>
        <v>0</v>
      </c>
      <c r="P112" s="182">
        <v>0</v>
      </c>
      <c r="Q112" s="182">
        <f>ROUND(E112*P112,2)</f>
        <v>0</v>
      </c>
      <c r="R112" s="182"/>
      <c r="S112" s="182" t="s">
        <v>303</v>
      </c>
      <c r="T112" s="182" t="s">
        <v>216</v>
      </c>
      <c r="U112" s="182">
        <v>0</v>
      </c>
      <c r="V112" s="182">
        <f>ROUND(E112*U112,2)</f>
        <v>0</v>
      </c>
      <c r="W112" s="182"/>
      <c r="X112" s="183" t="s">
        <v>270</v>
      </c>
      <c r="Y112" s="152"/>
      <c r="Z112" s="152"/>
      <c r="AA112" s="152"/>
      <c r="AB112" s="152"/>
      <c r="AC112" s="152"/>
      <c r="AD112" s="152"/>
      <c r="AE112" s="152"/>
      <c r="AF112" s="152"/>
      <c r="AG112" s="152" t="s">
        <v>271</v>
      </c>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59"/>
      <c r="B113" s="160"/>
      <c r="C113" s="253" t="s">
        <v>804</v>
      </c>
      <c r="D113" s="254"/>
      <c r="E113" s="254"/>
      <c r="F113" s="254"/>
      <c r="G113" s="254"/>
      <c r="H113" s="162"/>
      <c r="I113" s="162"/>
      <c r="J113" s="162"/>
      <c r="K113" s="162"/>
      <c r="L113" s="162"/>
      <c r="M113" s="162"/>
      <c r="N113" s="162"/>
      <c r="O113" s="162"/>
      <c r="P113" s="162"/>
      <c r="Q113" s="162"/>
      <c r="R113" s="162"/>
      <c r="S113" s="162"/>
      <c r="T113" s="162"/>
      <c r="U113" s="162"/>
      <c r="V113" s="162"/>
      <c r="W113" s="162"/>
      <c r="X113" s="162"/>
      <c r="Y113" s="152"/>
      <c r="Z113" s="152"/>
      <c r="AA113" s="152"/>
      <c r="AB113" s="152"/>
      <c r="AC113" s="152"/>
      <c r="AD113" s="152"/>
      <c r="AE113" s="152"/>
      <c r="AF113" s="152"/>
      <c r="AG113" s="152" t="s">
        <v>223</v>
      </c>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59"/>
      <c r="B114" s="160"/>
      <c r="C114" s="276" t="s">
        <v>805</v>
      </c>
      <c r="D114" s="277"/>
      <c r="E114" s="277"/>
      <c r="F114" s="277"/>
      <c r="G114" s="277"/>
      <c r="H114" s="162"/>
      <c r="I114" s="162"/>
      <c r="J114" s="162"/>
      <c r="K114" s="162"/>
      <c r="L114" s="162"/>
      <c r="M114" s="162"/>
      <c r="N114" s="162"/>
      <c r="O114" s="162"/>
      <c r="P114" s="162"/>
      <c r="Q114" s="162"/>
      <c r="R114" s="162"/>
      <c r="S114" s="162"/>
      <c r="T114" s="162"/>
      <c r="U114" s="162"/>
      <c r="V114" s="162"/>
      <c r="W114" s="162"/>
      <c r="X114" s="162"/>
      <c r="Y114" s="152"/>
      <c r="Z114" s="152"/>
      <c r="AA114" s="152"/>
      <c r="AB114" s="152"/>
      <c r="AC114" s="152"/>
      <c r="AD114" s="152"/>
      <c r="AE114" s="152"/>
      <c r="AF114" s="152"/>
      <c r="AG114" s="152" t="s">
        <v>223</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outlineLevel="1" x14ac:dyDescent="0.2">
      <c r="A115" s="159"/>
      <c r="B115" s="160"/>
      <c r="C115" s="276" t="s">
        <v>806</v>
      </c>
      <c r="D115" s="277"/>
      <c r="E115" s="277"/>
      <c r="F115" s="277"/>
      <c r="G115" s="277"/>
      <c r="H115" s="162"/>
      <c r="I115" s="162"/>
      <c r="J115" s="162"/>
      <c r="K115" s="162"/>
      <c r="L115" s="162"/>
      <c r="M115" s="162"/>
      <c r="N115" s="162"/>
      <c r="O115" s="162"/>
      <c r="P115" s="162"/>
      <c r="Q115" s="162"/>
      <c r="R115" s="162"/>
      <c r="S115" s="162"/>
      <c r="T115" s="162"/>
      <c r="U115" s="162"/>
      <c r="V115" s="162"/>
      <c r="W115" s="162"/>
      <c r="X115" s="162"/>
      <c r="Y115" s="152"/>
      <c r="Z115" s="152"/>
      <c r="AA115" s="152"/>
      <c r="AB115" s="152"/>
      <c r="AC115" s="152"/>
      <c r="AD115" s="152"/>
      <c r="AE115" s="152"/>
      <c r="AF115" s="152"/>
      <c r="AG115" s="152" t="s">
        <v>223</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
      <c r="A116" s="184">
        <v>45</v>
      </c>
      <c r="B116" s="185" t="s">
        <v>807</v>
      </c>
      <c r="C116" s="194" t="s">
        <v>808</v>
      </c>
      <c r="D116" s="186" t="s">
        <v>259</v>
      </c>
      <c r="E116" s="187">
        <v>2</v>
      </c>
      <c r="F116" s="188"/>
      <c r="G116" s="189">
        <f>ROUND(E116*F116,2)</f>
        <v>0</v>
      </c>
      <c r="H116" s="188"/>
      <c r="I116" s="189">
        <f>ROUND(E116*H116,2)</f>
        <v>0</v>
      </c>
      <c r="J116" s="188"/>
      <c r="K116" s="189">
        <f>ROUND(E116*J116,2)</f>
        <v>0</v>
      </c>
      <c r="L116" s="189">
        <v>21</v>
      </c>
      <c r="M116" s="189">
        <f>G116*(1+L116/100)</f>
        <v>0</v>
      </c>
      <c r="N116" s="189">
        <v>0</v>
      </c>
      <c r="O116" s="189">
        <f>ROUND(E116*N116,2)</f>
        <v>0</v>
      </c>
      <c r="P116" s="189">
        <v>0</v>
      </c>
      <c r="Q116" s="189">
        <f>ROUND(E116*P116,2)</f>
        <v>0</v>
      </c>
      <c r="R116" s="189"/>
      <c r="S116" s="189" t="s">
        <v>215</v>
      </c>
      <c r="T116" s="189" t="s">
        <v>215</v>
      </c>
      <c r="U116" s="189">
        <v>0.75</v>
      </c>
      <c r="V116" s="189">
        <f>ROUND(E116*U116,2)</f>
        <v>1.5</v>
      </c>
      <c r="W116" s="189"/>
      <c r="X116" s="190" t="s">
        <v>250</v>
      </c>
      <c r="Y116" s="152"/>
      <c r="Z116" s="152"/>
      <c r="AA116" s="152"/>
      <c r="AB116" s="152"/>
      <c r="AC116" s="152"/>
      <c r="AD116" s="152"/>
      <c r="AE116" s="152"/>
      <c r="AF116" s="152"/>
      <c r="AG116" s="152" t="s">
        <v>251</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
      <c r="A117" s="177">
        <v>46</v>
      </c>
      <c r="B117" s="178" t="s">
        <v>809</v>
      </c>
      <c r="C117" s="195" t="s">
        <v>810</v>
      </c>
      <c r="D117" s="179" t="s">
        <v>259</v>
      </c>
      <c r="E117" s="180">
        <v>2</v>
      </c>
      <c r="F117" s="181"/>
      <c r="G117" s="182">
        <f>ROUND(E117*F117,2)</f>
        <v>0</v>
      </c>
      <c r="H117" s="181"/>
      <c r="I117" s="182">
        <f>ROUND(E117*H117,2)</f>
        <v>0</v>
      </c>
      <c r="J117" s="181"/>
      <c r="K117" s="182">
        <f>ROUND(E117*J117,2)</f>
        <v>0</v>
      </c>
      <c r="L117" s="182">
        <v>21</v>
      </c>
      <c r="M117" s="182">
        <f>G117*(1+L117/100)</f>
        <v>0</v>
      </c>
      <c r="N117" s="182">
        <v>0</v>
      </c>
      <c r="O117" s="182">
        <f>ROUND(E117*N117,2)</f>
        <v>0</v>
      </c>
      <c r="P117" s="182">
        <v>0</v>
      </c>
      <c r="Q117" s="182">
        <f>ROUND(E117*P117,2)</f>
        <v>0</v>
      </c>
      <c r="R117" s="182"/>
      <c r="S117" s="182" t="s">
        <v>303</v>
      </c>
      <c r="T117" s="182" t="s">
        <v>215</v>
      </c>
      <c r="U117" s="182">
        <v>0</v>
      </c>
      <c r="V117" s="182">
        <f>ROUND(E117*U117,2)</f>
        <v>0</v>
      </c>
      <c r="W117" s="182"/>
      <c r="X117" s="183" t="s">
        <v>270</v>
      </c>
      <c r="Y117" s="152"/>
      <c r="Z117" s="152"/>
      <c r="AA117" s="152"/>
      <c r="AB117" s="152"/>
      <c r="AC117" s="152"/>
      <c r="AD117" s="152"/>
      <c r="AE117" s="152"/>
      <c r="AF117" s="152"/>
      <c r="AG117" s="152" t="s">
        <v>271</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outlineLevel="1" x14ac:dyDescent="0.2">
      <c r="A118" s="159"/>
      <c r="B118" s="160"/>
      <c r="C118" s="253" t="s">
        <v>811</v>
      </c>
      <c r="D118" s="254"/>
      <c r="E118" s="254"/>
      <c r="F118" s="254"/>
      <c r="G118" s="254"/>
      <c r="H118" s="162"/>
      <c r="I118" s="162"/>
      <c r="J118" s="162"/>
      <c r="K118" s="162"/>
      <c r="L118" s="162"/>
      <c r="M118" s="162"/>
      <c r="N118" s="162"/>
      <c r="O118" s="162"/>
      <c r="P118" s="162"/>
      <c r="Q118" s="162"/>
      <c r="R118" s="162"/>
      <c r="S118" s="162"/>
      <c r="T118" s="162"/>
      <c r="U118" s="162"/>
      <c r="V118" s="162"/>
      <c r="W118" s="162"/>
      <c r="X118" s="162"/>
      <c r="Y118" s="152"/>
      <c r="Z118" s="152"/>
      <c r="AA118" s="152"/>
      <c r="AB118" s="152"/>
      <c r="AC118" s="152"/>
      <c r="AD118" s="152"/>
      <c r="AE118" s="152"/>
      <c r="AF118" s="152"/>
      <c r="AG118" s="152" t="s">
        <v>223</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outlineLevel="1" x14ac:dyDescent="0.2">
      <c r="A119" s="159"/>
      <c r="B119" s="160"/>
      <c r="C119" s="276" t="s">
        <v>812</v>
      </c>
      <c r="D119" s="277"/>
      <c r="E119" s="277"/>
      <c r="F119" s="277"/>
      <c r="G119" s="277"/>
      <c r="H119" s="162"/>
      <c r="I119" s="162"/>
      <c r="J119" s="162"/>
      <c r="K119" s="162"/>
      <c r="L119" s="162"/>
      <c r="M119" s="162"/>
      <c r="N119" s="162"/>
      <c r="O119" s="162"/>
      <c r="P119" s="162"/>
      <c r="Q119" s="162"/>
      <c r="R119" s="162"/>
      <c r="S119" s="162"/>
      <c r="T119" s="162"/>
      <c r="U119" s="162"/>
      <c r="V119" s="162"/>
      <c r="W119" s="162"/>
      <c r="X119" s="162"/>
      <c r="Y119" s="152"/>
      <c r="Z119" s="152"/>
      <c r="AA119" s="152"/>
      <c r="AB119" s="152"/>
      <c r="AC119" s="152"/>
      <c r="AD119" s="152"/>
      <c r="AE119" s="152"/>
      <c r="AF119" s="152"/>
      <c r="AG119" s="152" t="s">
        <v>223</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row>
    <row r="120" spans="1:60" outlineLevel="1" x14ac:dyDescent="0.2">
      <c r="A120" s="159"/>
      <c r="B120" s="160"/>
      <c r="C120" s="276" t="s">
        <v>813</v>
      </c>
      <c r="D120" s="277"/>
      <c r="E120" s="277"/>
      <c r="F120" s="277"/>
      <c r="G120" s="277"/>
      <c r="H120" s="162"/>
      <c r="I120" s="162"/>
      <c r="J120" s="162"/>
      <c r="K120" s="162"/>
      <c r="L120" s="162"/>
      <c r="M120" s="162"/>
      <c r="N120" s="162"/>
      <c r="O120" s="162"/>
      <c r="P120" s="162"/>
      <c r="Q120" s="162"/>
      <c r="R120" s="162"/>
      <c r="S120" s="162"/>
      <c r="T120" s="162"/>
      <c r="U120" s="162"/>
      <c r="V120" s="162"/>
      <c r="W120" s="162"/>
      <c r="X120" s="162"/>
      <c r="Y120" s="152"/>
      <c r="Z120" s="152"/>
      <c r="AA120" s="152"/>
      <c r="AB120" s="152"/>
      <c r="AC120" s="152"/>
      <c r="AD120" s="152"/>
      <c r="AE120" s="152"/>
      <c r="AF120" s="152"/>
      <c r="AG120" s="152" t="s">
        <v>223</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
      <c r="A121" s="159"/>
      <c r="B121" s="160"/>
      <c r="C121" s="276" t="s">
        <v>814</v>
      </c>
      <c r="D121" s="277"/>
      <c r="E121" s="277"/>
      <c r="F121" s="277"/>
      <c r="G121" s="277"/>
      <c r="H121" s="162"/>
      <c r="I121" s="162"/>
      <c r="J121" s="162"/>
      <c r="K121" s="162"/>
      <c r="L121" s="162"/>
      <c r="M121" s="162"/>
      <c r="N121" s="162"/>
      <c r="O121" s="162"/>
      <c r="P121" s="162"/>
      <c r="Q121" s="162"/>
      <c r="R121" s="162"/>
      <c r="S121" s="162"/>
      <c r="T121" s="162"/>
      <c r="U121" s="162"/>
      <c r="V121" s="162"/>
      <c r="W121" s="162"/>
      <c r="X121" s="162"/>
      <c r="Y121" s="152"/>
      <c r="Z121" s="152"/>
      <c r="AA121" s="152"/>
      <c r="AB121" s="152"/>
      <c r="AC121" s="152"/>
      <c r="AD121" s="152"/>
      <c r="AE121" s="152"/>
      <c r="AF121" s="152"/>
      <c r="AG121" s="152" t="s">
        <v>223</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outlineLevel="1" x14ac:dyDescent="0.2">
      <c r="A122" s="159"/>
      <c r="B122" s="160"/>
      <c r="C122" s="276" t="s">
        <v>815</v>
      </c>
      <c r="D122" s="277"/>
      <c r="E122" s="277"/>
      <c r="F122" s="277"/>
      <c r="G122" s="277"/>
      <c r="H122" s="162"/>
      <c r="I122" s="162"/>
      <c r="J122" s="162"/>
      <c r="K122" s="162"/>
      <c r="L122" s="162"/>
      <c r="M122" s="162"/>
      <c r="N122" s="162"/>
      <c r="O122" s="162"/>
      <c r="P122" s="162"/>
      <c r="Q122" s="162"/>
      <c r="R122" s="162"/>
      <c r="S122" s="162"/>
      <c r="T122" s="162"/>
      <c r="U122" s="162"/>
      <c r="V122" s="162"/>
      <c r="W122" s="162"/>
      <c r="X122" s="162"/>
      <c r="Y122" s="152"/>
      <c r="Z122" s="152"/>
      <c r="AA122" s="152"/>
      <c r="AB122" s="152"/>
      <c r="AC122" s="152"/>
      <c r="AD122" s="152"/>
      <c r="AE122" s="152"/>
      <c r="AF122" s="152"/>
      <c r="AG122" s="152" t="s">
        <v>223</v>
      </c>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row>
    <row r="123" spans="1:60" outlineLevel="1" x14ac:dyDescent="0.2">
      <c r="A123" s="159"/>
      <c r="B123" s="160"/>
      <c r="C123" s="276" t="s">
        <v>816</v>
      </c>
      <c r="D123" s="277"/>
      <c r="E123" s="277"/>
      <c r="F123" s="277"/>
      <c r="G123" s="277"/>
      <c r="H123" s="162"/>
      <c r="I123" s="162"/>
      <c r="J123" s="162"/>
      <c r="K123" s="162"/>
      <c r="L123" s="162"/>
      <c r="M123" s="162"/>
      <c r="N123" s="162"/>
      <c r="O123" s="162"/>
      <c r="P123" s="162"/>
      <c r="Q123" s="162"/>
      <c r="R123" s="162"/>
      <c r="S123" s="162"/>
      <c r="T123" s="162"/>
      <c r="U123" s="162"/>
      <c r="V123" s="162"/>
      <c r="W123" s="162"/>
      <c r="X123" s="162"/>
      <c r="Y123" s="152"/>
      <c r="Z123" s="152"/>
      <c r="AA123" s="152"/>
      <c r="AB123" s="152"/>
      <c r="AC123" s="152"/>
      <c r="AD123" s="152"/>
      <c r="AE123" s="152"/>
      <c r="AF123" s="152"/>
      <c r="AG123" s="152" t="s">
        <v>223</v>
      </c>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outlineLevel="1" x14ac:dyDescent="0.2">
      <c r="A124" s="159"/>
      <c r="B124" s="160"/>
      <c r="C124" s="276" t="s">
        <v>817</v>
      </c>
      <c r="D124" s="277"/>
      <c r="E124" s="277"/>
      <c r="F124" s="277"/>
      <c r="G124" s="277"/>
      <c r="H124" s="162"/>
      <c r="I124" s="162"/>
      <c r="J124" s="162"/>
      <c r="K124" s="162"/>
      <c r="L124" s="162"/>
      <c r="M124" s="162"/>
      <c r="N124" s="162"/>
      <c r="O124" s="162"/>
      <c r="P124" s="162"/>
      <c r="Q124" s="162"/>
      <c r="R124" s="162"/>
      <c r="S124" s="162"/>
      <c r="T124" s="162"/>
      <c r="U124" s="162"/>
      <c r="V124" s="162"/>
      <c r="W124" s="162"/>
      <c r="X124" s="162"/>
      <c r="Y124" s="152"/>
      <c r="Z124" s="152"/>
      <c r="AA124" s="152"/>
      <c r="AB124" s="152"/>
      <c r="AC124" s="152"/>
      <c r="AD124" s="152"/>
      <c r="AE124" s="152"/>
      <c r="AF124" s="152"/>
      <c r="AG124" s="152" t="s">
        <v>223</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outlineLevel="1" x14ac:dyDescent="0.2">
      <c r="A125" s="159"/>
      <c r="B125" s="160"/>
      <c r="C125" s="276" t="s">
        <v>818</v>
      </c>
      <c r="D125" s="277"/>
      <c r="E125" s="277"/>
      <c r="F125" s="277"/>
      <c r="G125" s="277"/>
      <c r="H125" s="162"/>
      <c r="I125" s="162"/>
      <c r="J125" s="162"/>
      <c r="K125" s="162"/>
      <c r="L125" s="162"/>
      <c r="M125" s="162"/>
      <c r="N125" s="162"/>
      <c r="O125" s="162"/>
      <c r="P125" s="162"/>
      <c r="Q125" s="162"/>
      <c r="R125" s="162"/>
      <c r="S125" s="162"/>
      <c r="T125" s="162"/>
      <c r="U125" s="162"/>
      <c r="V125" s="162"/>
      <c r="W125" s="162"/>
      <c r="X125" s="162"/>
      <c r="Y125" s="152"/>
      <c r="Z125" s="152"/>
      <c r="AA125" s="152"/>
      <c r="AB125" s="152"/>
      <c r="AC125" s="152"/>
      <c r="AD125" s="152"/>
      <c r="AE125" s="152"/>
      <c r="AF125" s="152"/>
      <c r="AG125" s="152" t="s">
        <v>223</v>
      </c>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
      <c r="A126" s="159"/>
      <c r="B126" s="160"/>
      <c r="C126" s="276" t="s">
        <v>819</v>
      </c>
      <c r="D126" s="277"/>
      <c r="E126" s="277"/>
      <c r="F126" s="277"/>
      <c r="G126" s="277"/>
      <c r="H126" s="162"/>
      <c r="I126" s="162"/>
      <c r="J126" s="162"/>
      <c r="K126" s="162"/>
      <c r="L126" s="162"/>
      <c r="M126" s="162"/>
      <c r="N126" s="162"/>
      <c r="O126" s="162"/>
      <c r="P126" s="162"/>
      <c r="Q126" s="162"/>
      <c r="R126" s="162"/>
      <c r="S126" s="162"/>
      <c r="T126" s="162"/>
      <c r="U126" s="162"/>
      <c r="V126" s="162"/>
      <c r="W126" s="162"/>
      <c r="X126" s="162"/>
      <c r="Y126" s="152"/>
      <c r="Z126" s="152"/>
      <c r="AA126" s="152"/>
      <c r="AB126" s="152"/>
      <c r="AC126" s="152"/>
      <c r="AD126" s="152"/>
      <c r="AE126" s="152"/>
      <c r="AF126" s="152"/>
      <c r="AG126" s="152" t="s">
        <v>223</v>
      </c>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1" x14ac:dyDescent="0.2">
      <c r="A127" s="159"/>
      <c r="B127" s="160"/>
      <c r="C127" s="276" t="s">
        <v>820</v>
      </c>
      <c r="D127" s="277"/>
      <c r="E127" s="277"/>
      <c r="F127" s="277"/>
      <c r="G127" s="277"/>
      <c r="H127" s="162"/>
      <c r="I127" s="162"/>
      <c r="J127" s="162"/>
      <c r="K127" s="162"/>
      <c r="L127" s="162"/>
      <c r="M127" s="162"/>
      <c r="N127" s="162"/>
      <c r="O127" s="162"/>
      <c r="P127" s="162"/>
      <c r="Q127" s="162"/>
      <c r="R127" s="162"/>
      <c r="S127" s="162"/>
      <c r="T127" s="162"/>
      <c r="U127" s="162"/>
      <c r="V127" s="162"/>
      <c r="W127" s="162"/>
      <c r="X127" s="162"/>
      <c r="Y127" s="152"/>
      <c r="Z127" s="152"/>
      <c r="AA127" s="152"/>
      <c r="AB127" s="152"/>
      <c r="AC127" s="152"/>
      <c r="AD127" s="152"/>
      <c r="AE127" s="152"/>
      <c r="AF127" s="152"/>
      <c r="AG127" s="152" t="s">
        <v>223</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ht="22.5" outlineLevel="1" x14ac:dyDescent="0.2">
      <c r="A128" s="177">
        <v>47</v>
      </c>
      <c r="B128" s="178" t="s">
        <v>821</v>
      </c>
      <c r="C128" s="195" t="s">
        <v>822</v>
      </c>
      <c r="D128" s="179" t="s">
        <v>823</v>
      </c>
      <c r="E128" s="180">
        <v>1</v>
      </c>
      <c r="F128" s="181"/>
      <c r="G128" s="182">
        <f>ROUND(E128*F128,2)</f>
        <v>0</v>
      </c>
      <c r="H128" s="181"/>
      <c r="I128" s="182">
        <f>ROUND(E128*H128,2)</f>
        <v>0</v>
      </c>
      <c r="J128" s="181"/>
      <c r="K128" s="182">
        <f>ROUND(E128*J128,2)</f>
        <v>0</v>
      </c>
      <c r="L128" s="182">
        <v>21</v>
      </c>
      <c r="M128" s="182">
        <f>G128*(1+L128/100)</f>
        <v>0</v>
      </c>
      <c r="N128" s="182">
        <v>0.48</v>
      </c>
      <c r="O128" s="182">
        <f>ROUND(E128*N128,2)</f>
        <v>0.48</v>
      </c>
      <c r="P128" s="182">
        <v>0</v>
      </c>
      <c r="Q128" s="182">
        <f>ROUND(E128*P128,2)</f>
        <v>0</v>
      </c>
      <c r="R128" s="182"/>
      <c r="S128" s="182" t="s">
        <v>303</v>
      </c>
      <c r="T128" s="182" t="s">
        <v>216</v>
      </c>
      <c r="U128" s="182">
        <v>0</v>
      </c>
      <c r="V128" s="182">
        <f>ROUND(E128*U128,2)</f>
        <v>0</v>
      </c>
      <c r="W128" s="182"/>
      <c r="X128" s="183" t="s">
        <v>250</v>
      </c>
      <c r="Y128" s="152"/>
      <c r="Z128" s="152"/>
      <c r="AA128" s="152"/>
      <c r="AB128" s="152"/>
      <c r="AC128" s="152"/>
      <c r="AD128" s="152"/>
      <c r="AE128" s="152"/>
      <c r="AF128" s="152"/>
      <c r="AG128" s="152" t="s">
        <v>251</v>
      </c>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ht="45" outlineLevel="1" x14ac:dyDescent="0.2">
      <c r="A129" s="159"/>
      <c r="B129" s="160"/>
      <c r="C129" s="253" t="s">
        <v>824</v>
      </c>
      <c r="D129" s="254"/>
      <c r="E129" s="254"/>
      <c r="F129" s="254"/>
      <c r="G129" s="254"/>
      <c r="H129" s="162"/>
      <c r="I129" s="162"/>
      <c r="J129" s="162"/>
      <c r="K129" s="162"/>
      <c r="L129" s="162"/>
      <c r="M129" s="162"/>
      <c r="N129" s="162"/>
      <c r="O129" s="162"/>
      <c r="P129" s="162"/>
      <c r="Q129" s="162"/>
      <c r="R129" s="162"/>
      <c r="S129" s="162"/>
      <c r="T129" s="162"/>
      <c r="U129" s="162"/>
      <c r="V129" s="162"/>
      <c r="W129" s="162"/>
      <c r="X129" s="162"/>
      <c r="Y129" s="152"/>
      <c r="Z129" s="152"/>
      <c r="AA129" s="152"/>
      <c r="AB129" s="152"/>
      <c r="AC129" s="152"/>
      <c r="AD129" s="152"/>
      <c r="AE129" s="152"/>
      <c r="AF129" s="152"/>
      <c r="AG129" s="152" t="s">
        <v>223</v>
      </c>
      <c r="AH129" s="152"/>
      <c r="AI129" s="152"/>
      <c r="AJ129" s="152"/>
      <c r="AK129" s="152"/>
      <c r="AL129" s="152"/>
      <c r="AM129" s="152"/>
      <c r="AN129" s="152"/>
      <c r="AO129" s="152"/>
      <c r="AP129" s="152"/>
      <c r="AQ129" s="152"/>
      <c r="AR129" s="152"/>
      <c r="AS129" s="152"/>
      <c r="AT129" s="152"/>
      <c r="AU129" s="152"/>
      <c r="AV129" s="152"/>
      <c r="AW129" s="152"/>
      <c r="AX129" s="152"/>
      <c r="AY129" s="152"/>
      <c r="AZ129" s="152"/>
      <c r="BA129" s="191" t="str">
        <f>C129</f>
        <v>referenční výrobek např.: DUPLEX 3500 Multi-N / 3/8 - Me.110.EC3 - Mi.110.EC3 - Fe.KS - Fi.K4 - B.LM24A - C.LM24A-SR - CHF.4.S - Ke.LF24-SR - Ki.LF24 - H.400/400.P - Hel.400/400.P - i2.400/400.P - RD5 - RD4-IO - SW - SW- AC - CM.i.s - CPTOUCH.B.Wh - ADS 120 - ADS 100 ABB barva bílá - ADS VOC-24 - ADS C02- 24 + PH.EPO-V 600 X 300 I 13,5 + EPO-V 600 X 300 / 9,0 - ErP 2016</v>
      </c>
      <c r="BB129" s="152"/>
      <c r="BC129" s="152"/>
      <c r="BD129" s="152"/>
      <c r="BE129" s="152"/>
      <c r="BF129" s="152"/>
      <c r="BG129" s="152"/>
      <c r="BH129" s="152"/>
    </row>
    <row r="130" spans="1:60" outlineLevel="1" x14ac:dyDescent="0.2">
      <c r="A130" s="159"/>
      <c r="B130" s="160"/>
      <c r="C130" s="276" t="s">
        <v>825</v>
      </c>
      <c r="D130" s="277"/>
      <c r="E130" s="277"/>
      <c r="F130" s="277"/>
      <c r="G130" s="277"/>
      <c r="H130" s="162"/>
      <c r="I130" s="162"/>
      <c r="J130" s="162"/>
      <c r="K130" s="162"/>
      <c r="L130" s="162"/>
      <c r="M130" s="162"/>
      <c r="N130" s="162"/>
      <c r="O130" s="162"/>
      <c r="P130" s="162"/>
      <c r="Q130" s="162"/>
      <c r="R130" s="162"/>
      <c r="S130" s="162"/>
      <c r="T130" s="162"/>
      <c r="U130" s="162"/>
      <c r="V130" s="162"/>
      <c r="W130" s="162"/>
      <c r="X130" s="162"/>
      <c r="Y130" s="152"/>
      <c r="Z130" s="152"/>
      <c r="AA130" s="152"/>
      <c r="AB130" s="152"/>
      <c r="AC130" s="152"/>
      <c r="AD130" s="152"/>
      <c r="AE130" s="152"/>
      <c r="AF130" s="152"/>
      <c r="AG130" s="152" t="s">
        <v>223</v>
      </c>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outlineLevel="1" x14ac:dyDescent="0.2">
      <c r="A131" s="159"/>
      <c r="B131" s="160"/>
      <c r="C131" s="276" t="s">
        <v>826</v>
      </c>
      <c r="D131" s="277"/>
      <c r="E131" s="277"/>
      <c r="F131" s="277"/>
      <c r="G131" s="277"/>
      <c r="H131" s="162"/>
      <c r="I131" s="162"/>
      <c r="J131" s="162"/>
      <c r="K131" s="162"/>
      <c r="L131" s="162"/>
      <c r="M131" s="162"/>
      <c r="N131" s="162"/>
      <c r="O131" s="162"/>
      <c r="P131" s="162"/>
      <c r="Q131" s="162"/>
      <c r="R131" s="162"/>
      <c r="S131" s="162"/>
      <c r="T131" s="162"/>
      <c r="U131" s="162"/>
      <c r="V131" s="162"/>
      <c r="W131" s="162"/>
      <c r="X131" s="162"/>
      <c r="Y131" s="152"/>
      <c r="Z131" s="152"/>
      <c r="AA131" s="152"/>
      <c r="AB131" s="152"/>
      <c r="AC131" s="152"/>
      <c r="AD131" s="152"/>
      <c r="AE131" s="152"/>
      <c r="AF131" s="152"/>
      <c r="AG131" s="152" t="s">
        <v>223</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1" x14ac:dyDescent="0.2">
      <c r="A132" s="159"/>
      <c r="B132" s="160"/>
      <c r="C132" s="276" t="s">
        <v>827</v>
      </c>
      <c r="D132" s="277"/>
      <c r="E132" s="277"/>
      <c r="F132" s="277"/>
      <c r="G132" s="277"/>
      <c r="H132" s="162"/>
      <c r="I132" s="162"/>
      <c r="J132" s="162"/>
      <c r="K132" s="162"/>
      <c r="L132" s="162"/>
      <c r="M132" s="162"/>
      <c r="N132" s="162"/>
      <c r="O132" s="162"/>
      <c r="P132" s="162"/>
      <c r="Q132" s="162"/>
      <c r="R132" s="162"/>
      <c r="S132" s="162"/>
      <c r="T132" s="162"/>
      <c r="U132" s="162"/>
      <c r="V132" s="162"/>
      <c r="W132" s="162"/>
      <c r="X132" s="162"/>
      <c r="Y132" s="152"/>
      <c r="Z132" s="152"/>
      <c r="AA132" s="152"/>
      <c r="AB132" s="152"/>
      <c r="AC132" s="152"/>
      <c r="AD132" s="152"/>
      <c r="AE132" s="152"/>
      <c r="AF132" s="152"/>
      <c r="AG132" s="152" t="s">
        <v>223</v>
      </c>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row>
    <row r="133" spans="1:60" outlineLevel="1" x14ac:dyDescent="0.2">
      <c r="A133" s="159"/>
      <c r="B133" s="160"/>
      <c r="C133" s="276" t="s">
        <v>828</v>
      </c>
      <c r="D133" s="277"/>
      <c r="E133" s="277"/>
      <c r="F133" s="277"/>
      <c r="G133" s="277"/>
      <c r="H133" s="162"/>
      <c r="I133" s="162"/>
      <c r="J133" s="162"/>
      <c r="K133" s="162"/>
      <c r="L133" s="162"/>
      <c r="M133" s="162"/>
      <c r="N133" s="162"/>
      <c r="O133" s="162"/>
      <c r="P133" s="162"/>
      <c r="Q133" s="162"/>
      <c r="R133" s="162"/>
      <c r="S133" s="162"/>
      <c r="T133" s="162"/>
      <c r="U133" s="162"/>
      <c r="V133" s="162"/>
      <c r="W133" s="162"/>
      <c r="X133" s="162"/>
      <c r="Y133" s="152"/>
      <c r="Z133" s="152"/>
      <c r="AA133" s="152"/>
      <c r="AB133" s="152"/>
      <c r="AC133" s="152"/>
      <c r="AD133" s="152"/>
      <c r="AE133" s="152"/>
      <c r="AF133" s="152"/>
      <c r="AG133" s="152" t="s">
        <v>223</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
      <c r="A134" s="159"/>
      <c r="B134" s="160"/>
      <c r="C134" s="276" t="s">
        <v>829</v>
      </c>
      <c r="D134" s="277"/>
      <c r="E134" s="277"/>
      <c r="F134" s="277"/>
      <c r="G134" s="277"/>
      <c r="H134" s="162"/>
      <c r="I134" s="162"/>
      <c r="J134" s="162"/>
      <c r="K134" s="162"/>
      <c r="L134" s="162"/>
      <c r="M134" s="162"/>
      <c r="N134" s="162"/>
      <c r="O134" s="162"/>
      <c r="P134" s="162"/>
      <c r="Q134" s="162"/>
      <c r="R134" s="162"/>
      <c r="S134" s="162"/>
      <c r="T134" s="162"/>
      <c r="U134" s="162"/>
      <c r="V134" s="162"/>
      <c r="W134" s="162"/>
      <c r="X134" s="162"/>
      <c r="Y134" s="152"/>
      <c r="Z134" s="152"/>
      <c r="AA134" s="152"/>
      <c r="AB134" s="152"/>
      <c r="AC134" s="152"/>
      <c r="AD134" s="152"/>
      <c r="AE134" s="152"/>
      <c r="AF134" s="152"/>
      <c r="AG134" s="152" t="s">
        <v>223</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ht="22.5" outlineLevel="1" x14ac:dyDescent="0.2">
      <c r="A135" s="159"/>
      <c r="B135" s="160"/>
      <c r="C135" s="276" t="s">
        <v>830</v>
      </c>
      <c r="D135" s="277"/>
      <c r="E135" s="277"/>
      <c r="F135" s="277"/>
      <c r="G135" s="277"/>
      <c r="H135" s="162"/>
      <c r="I135" s="162"/>
      <c r="J135" s="162"/>
      <c r="K135" s="162"/>
      <c r="L135" s="162"/>
      <c r="M135" s="162"/>
      <c r="N135" s="162"/>
      <c r="O135" s="162"/>
      <c r="P135" s="162"/>
      <c r="Q135" s="162"/>
      <c r="R135" s="162"/>
      <c r="S135" s="162"/>
      <c r="T135" s="162"/>
      <c r="U135" s="162"/>
      <c r="V135" s="162"/>
      <c r="W135" s="162"/>
      <c r="X135" s="162"/>
      <c r="Y135" s="152"/>
      <c r="Z135" s="152"/>
      <c r="AA135" s="152"/>
      <c r="AB135" s="152"/>
      <c r="AC135" s="152"/>
      <c r="AD135" s="152"/>
      <c r="AE135" s="152"/>
      <c r="AF135" s="152"/>
      <c r="AG135" s="152" t="s">
        <v>223</v>
      </c>
      <c r="AH135" s="152"/>
      <c r="AI135" s="152"/>
      <c r="AJ135" s="152"/>
      <c r="AK135" s="152"/>
      <c r="AL135" s="152"/>
      <c r="AM135" s="152"/>
      <c r="AN135" s="152"/>
      <c r="AO135" s="152"/>
      <c r="AP135" s="152"/>
      <c r="AQ135" s="152"/>
      <c r="AR135" s="152"/>
      <c r="AS135" s="152"/>
      <c r="AT135" s="152"/>
      <c r="AU135" s="152"/>
      <c r="AV135" s="152"/>
      <c r="AW135" s="152"/>
      <c r="AX135" s="152"/>
      <c r="AY135" s="152"/>
      <c r="AZ135" s="152"/>
      <c r="BA135" s="191" t="str">
        <f>C135</f>
        <v>včetně: nožiček výšky 200 nun, 2x nerezový vývod kondenzátu, 2x vyhřívání vývodu kondenzátu, oživení a zprovoznění celé jednotky, kompletní závěsný,montážní a spojovací materiál</v>
      </c>
      <c r="BB135" s="152"/>
      <c r="BC135" s="152"/>
      <c r="BD135" s="152"/>
      <c r="BE135" s="152"/>
      <c r="BF135" s="152"/>
      <c r="BG135" s="152"/>
      <c r="BH135" s="152"/>
    </row>
    <row r="136" spans="1:60" outlineLevel="1" x14ac:dyDescent="0.2">
      <c r="A136" s="159"/>
      <c r="B136" s="160"/>
      <c r="C136" s="276" t="s">
        <v>831</v>
      </c>
      <c r="D136" s="277"/>
      <c r="E136" s="277"/>
      <c r="F136" s="277"/>
      <c r="G136" s="277"/>
      <c r="H136" s="162"/>
      <c r="I136" s="162"/>
      <c r="J136" s="162"/>
      <c r="K136" s="162"/>
      <c r="L136" s="162"/>
      <c r="M136" s="162"/>
      <c r="N136" s="162"/>
      <c r="O136" s="162"/>
      <c r="P136" s="162"/>
      <c r="Q136" s="162"/>
      <c r="R136" s="162"/>
      <c r="S136" s="162"/>
      <c r="T136" s="162"/>
      <c r="U136" s="162"/>
      <c r="V136" s="162"/>
      <c r="W136" s="162"/>
      <c r="X136" s="162"/>
      <c r="Y136" s="152"/>
      <c r="Z136" s="152"/>
      <c r="AA136" s="152"/>
      <c r="AB136" s="152"/>
      <c r="AC136" s="152"/>
      <c r="AD136" s="152"/>
      <c r="AE136" s="152"/>
      <c r="AF136" s="152"/>
      <c r="AG136" s="152" t="s">
        <v>223</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ht="33.75" outlineLevel="1" x14ac:dyDescent="0.2">
      <c r="A137" s="159"/>
      <c r="B137" s="160"/>
      <c r="C137" s="276" t="s">
        <v>832</v>
      </c>
      <c r="D137" s="277"/>
      <c r="E137" s="277"/>
      <c r="F137" s="277"/>
      <c r="G137" s="277"/>
      <c r="H137" s="162"/>
      <c r="I137" s="162"/>
      <c r="J137" s="162"/>
      <c r="K137" s="162"/>
      <c r="L137" s="162"/>
      <c r="M137" s="162"/>
      <c r="N137" s="162"/>
      <c r="O137" s="162"/>
      <c r="P137" s="162"/>
      <c r="Q137" s="162"/>
      <c r="R137" s="162"/>
      <c r="S137" s="162"/>
      <c r="T137" s="162"/>
      <c r="U137" s="162"/>
      <c r="V137" s="162"/>
      <c r="W137" s="162"/>
      <c r="X137" s="162"/>
      <c r="Y137" s="152"/>
      <c r="Z137" s="152"/>
      <c r="AA137" s="152"/>
      <c r="AB137" s="152"/>
      <c r="AC137" s="152"/>
      <c r="AD137" s="152"/>
      <c r="AE137" s="152"/>
      <c r="AF137" s="152"/>
      <c r="AG137" s="152" t="s">
        <v>223</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91" t="str">
        <f>C137</f>
        <v>složení: pružná vložka, vstupní hrdlo 400x400 mm, klapka s havarijním servopohonem, filtr MS, deskový protiproudý rekuperátor s obtokovou klapkou, přímy výparník R410A, ventilátor typu EC, výstupní hrdlo 400x400 mm, pružná vložka vzduchový výkon: 3.325 m3/h</v>
      </c>
      <c r="BB137" s="152"/>
      <c r="BC137" s="152"/>
      <c r="BD137" s="152"/>
      <c r="BE137" s="152"/>
      <c r="BF137" s="152"/>
      <c r="BG137" s="152"/>
      <c r="BH137" s="152"/>
    </row>
    <row r="138" spans="1:60" ht="22.5" outlineLevel="1" x14ac:dyDescent="0.2">
      <c r="A138" s="159"/>
      <c r="B138" s="160"/>
      <c r="C138" s="276" t="s">
        <v>833</v>
      </c>
      <c r="D138" s="277"/>
      <c r="E138" s="277"/>
      <c r="F138" s="277"/>
      <c r="G138" s="277"/>
      <c r="H138" s="162"/>
      <c r="I138" s="162"/>
      <c r="J138" s="162"/>
      <c r="K138" s="162"/>
      <c r="L138" s="162"/>
      <c r="M138" s="162"/>
      <c r="N138" s="162"/>
      <c r="O138" s="162"/>
      <c r="P138" s="162"/>
      <c r="Q138" s="162"/>
      <c r="R138" s="162"/>
      <c r="S138" s="162"/>
      <c r="T138" s="162"/>
      <c r="U138" s="162"/>
      <c r="V138" s="162"/>
      <c r="W138" s="162"/>
      <c r="X138" s="162"/>
      <c r="Y138" s="152"/>
      <c r="Z138" s="152"/>
      <c r="AA138" s="152"/>
      <c r="AB138" s="152"/>
      <c r="AC138" s="152"/>
      <c r="AD138" s="152"/>
      <c r="AE138" s="152"/>
      <c r="AF138" s="152"/>
      <c r="AG138" s="152" t="s">
        <v>223</v>
      </c>
      <c r="AH138" s="152"/>
      <c r="AI138" s="152"/>
      <c r="AJ138" s="152"/>
      <c r="AK138" s="152"/>
      <c r="AL138" s="152"/>
      <c r="AM138" s="152"/>
      <c r="AN138" s="152"/>
      <c r="AO138" s="152"/>
      <c r="AP138" s="152"/>
      <c r="AQ138" s="152"/>
      <c r="AR138" s="152"/>
      <c r="AS138" s="152"/>
      <c r="AT138" s="152"/>
      <c r="AU138" s="152"/>
      <c r="AV138" s="152"/>
      <c r="AW138" s="152"/>
      <c r="AX138" s="152"/>
      <c r="AY138" s="152"/>
      <c r="AZ138" s="152"/>
      <c r="BA138" s="191" t="str">
        <f>C138</f>
        <v>externí tlak: nastavitelný, min. 400 Pa celkový ohřev vzduchu (včetně předehřívače a dohtívače): -15'C na +20°C</v>
      </c>
      <c r="BB138" s="152"/>
      <c r="BC138" s="152"/>
      <c r="BD138" s="152"/>
      <c r="BE138" s="152"/>
      <c r="BF138" s="152"/>
      <c r="BG138" s="152"/>
      <c r="BH138" s="152"/>
    </row>
    <row r="139" spans="1:60" outlineLevel="1" x14ac:dyDescent="0.2">
      <c r="A139" s="159"/>
      <c r="B139" s="160"/>
      <c r="C139" s="276" t="s">
        <v>834</v>
      </c>
      <c r="D139" s="277"/>
      <c r="E139" s="277"/>
      <c r="F139" s="277"/>
      <c r="G139" s="277"/>
      <c r="H139" s="162"/>
      <c r="I139" s="162"/>
      <c r="J139" s="162"/>
      <c r="K139" s="162"/>
      <c r="L139" s="162"/>
      <c r="M139" s="162"/>
      <c r="N139" s="162"/>
      <c r="O139" s="162"/>
      <c r="P139" s="162"/>
      <c r="Q139" s="162"/>
      <c r="R139" s="162"/>
      <c r="S139" s="162"/>
      <c r="T139" s="162"/>
      <c r="U139" s="162"/>
      <c r="V139" s="162"/>
      <c r="W139" s="162"/>
      <c r="X139" s="162"/>
      <c r="Y139" s="152"/>
      <c r="Z139" s="152"/>
      <c r="AA139" s="152"/>
      <c r="AB139" s="152"/>
      <c r="AC139" s="152"/>
      <c r="AD139" s="152"/>
      <c r="AE139" s="152"/>
      <c r="AF139" s="152"/>
      <c r="AG139" s="152" t="s">
        <v>223</v>
      </c>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row>
    <row r="140" spans="1:60" outlineLevel="1" x14ac:dyDescent="0.2">
      <c r="A140" s="159"/>
      <c r="B140" s="160"/>
      <c r="C140" s="276" t="s">
        <v>835</v>
      </c>
      <c r="D140" s="277"/>
      <c r="E140" s="277"/>
      <c r="F140" s="277"/>
      <c r="G140" s="277"/>
      <c r="H140" s="162"/>
      <c r="I140" s="162"/>
      <c r="J140" s="162"/>
      <c r="K140" s="162"/>
      <c r="L140" s="162"/>
      <c r="M140" s="162"/>
      <c r="N140" s="162"/>
      <c r="O140" s="162"/>
      <c r="P140" s="162"/>
      <c r="Q140" s="162"/>
      <c r="R140" s="162"/>
      <c r="S140" s="162"/>
      <c r="T140" s="162"/>
      <c r="U140" s="162"/>
      <c r="V140" s="162"/>
      <c r="W140" s="162"/>
      <c r="X140" s="162"/>
      <c r="Y140" s="152"/>
      <c r="Z140" s="152"/>
      <c r="AA140" s="152"/>
      <c r="AB140" s="152"/>
      <c r="AC140" s="152"/>
      <c r="AD140" s="152"/>
      <c r="AE140" s="152"/>
      <c r="AF140" s="152"/>
      <c r="AG140" s="152" t="s">
        <v>223</v>
      </c>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row>
    <row r="141" spans="1:60" outlineLevel="1" x14ac:dyDescent="0.2">
      <c r="A141" s="159"/>
      <c r="B141" s="160"/>
      <c r="C141" s="276" t="s">
        <v>836</v>
      </c>
      <c r="D141" s="277"/>
      <c r="E141" s="277"/>
      <c r="F141" s="277"/>
      <c r="G141" s="277"/>
      <c r="H141" s="162"/>
      <c r="I141" s="162"/>
      <c r="J141" s="162"/>
      <c r="K141" s="162"/>
      <c r="L141" s="162"/>
      <c r="M141" s="162"/>
      <c r="N141" s="162"/>
      <c r="O141" s="162"/>
      <c r="P141" s="162"/>
      <c r="Q141" s="162"/>
      <c r="R141" s="162"/>
      <c r="S141" s="162"/>
      <c r="T141" s="162"/>
      <c r="U141" s="162"/>
      <c r="V141" s="162"/>
      <c r="W141" s="162"/>
      <c r="X141" s="162"/>
      <c r="Y141" s="152"/>
      <c r="Z141" s="152"/>
      <c r="AA141" s="152"/>
      <c r="AB141" s="152"/>
      <c r="AC141" s="152"/>
      <c r="AD141" s="152"/>
      <c r="AE141" s="152"/>
      <c r="AF141" s="152"/>
      <c r="AG141" s="152" t="s">
        <v>223</v>
      </c>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row>
    <row r="142" spans="1:60" outlineLevel="1" x14ac:dyDescent="0.2">
      <c r="A142" s="159"/>
      <c r="B142" s="160"/>
      <c r="C142" s="276" t="s">
        <v>837</v>
      </c>
      <c r="D142" s="277"/>
      <c r="E142" s="277"/>
      <c r="F142" s="277"/>
      <c r="G142" s="277"/>
      <c r="H142" s="162"/>
      <c r="I142" s="162"/>
      <c r="J142" s="162"/>
      <c r="K142" s="162"/>
      <c r="L142" s="162"/>
      <c r="M142" s="162"/>
      <c r="N142" s="162"/>
      <c r="O142" s="162"/>
      <c r="P142" s="162"/>
      <c r="Q142" s="162"/>
      <c r="R142" s="162"/>
      <c r="S142" s="162"/>
      <c r="T142" s="162"/>
      <c r="U142" s="162"/>
      <c r="V142" s="162"/>
      <c r="W142" s="162"/>
      <c r="X142" s="162"/>
      <c r="Y142" s="152"/>
      <c r="Z142" s="152"/>
      <c r="AA142" s="152"/>
      <c r="AB142" s="152"/>
      <c r="AC142" s="152"/>
      <c r="AD142" s="152"/>
      <c r="AE142" s="152"/>
      <c r="AF142" s="152"/>
      <c r="AG142" s="152" t="s">
        <v>223</v>
      </c>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row>
    <row r="143" spans="1:60" outlineLevel="1" x14ac:dyDescent="0.2">
      <c r="A143" s="159"/>
      <c r="B143" s="160"/>
      <c r="C143" s="276" t="s">
        <v>838</v>
      </c>
      <c r="D143" s="277"/>
      <c r="E143" s="277"/>
      <c r="F143" s="277"/>
      <c r="G143" s="277"/>
      <c r="H143" s="162"/>
      <c r="I143" s="162"/>
      <c r="J143" s="162"/>
      <c r="K143" s="162"/>
      <c r="L143" s="162"/>
      <c r="M143" s="162"/>
      <c r="N143" s="162"/>
      <c r="O143" s="162"/>
      <c r="P143" s="162"/>
      <c r="Q143" s="162"/>
      <c r="R143" s="162"/>
      <c r="S143" s="162"/>
      <c r="T143" s="162"/>
      <c r="U143" s="162"/>
      <c r="V143" s="162"/>
      <c r="W143" s="162"/>
      <c r="X143" s="162"/>
      <c r="Y143" s="152"/>
      <c r="Z143" s="152"/>
      <c r="AA143" s="152"/>
      <c r="AB143" s="152"/>
      <c r="AC143" s="152"/>
      <c r="AD143" s="152"/>
      <c r="AE143" s="152"/>
      <c r="AF143" s="152"/>
      <c r="AG143" s="152" t="s">
        <v>223</v>
      </c>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row>
    <row r="144" spans="1:60" outlineLevel="1" x14ac:dyDescent="0.2">
      <c r="A144" s="159"/>
      <c r="B144" s="160"/>
      <c r="C144" s="276" t="s">
        <v>839</v>
      </c>
      <c r="D144" s="277"/>
      <c r="E144" s="277"/>
      <c r="F144" s="277"/>
      <c r="G144" s="277"/>
      <c r="H144" s="162"/>
      <c r="I144" s="162"/>
      <c r="J144" s="162"/>
      <c r="K144" s="162"/>
      <c r="L144" s="162"/>
      <c r="M144" s="162"/>
      <c r="N144" s="162"/>
      <c r="O144" s="162"/>
      <c r="P144" s="162"/>
      <c r="Q144" s="162"/>
      <c r="R144" s="162"/>
      <c r="S144" s="162"/>
      <c r="T144" s="162"/>
      <c r="U144" s="162"/>
      <c r="V144" s="162"/>
      <c r="W144" s="162"/>
      <c r="X144" s="162"/>
      <c r="Y144" s="152"/>
      <c r="Z144" s="152"/>
      <c r="AA144" s="152"/>
      <c r="AB144" s="152"/>
      <c r="AC144" s="152"/>
      <c r="AD144" s="152"/>
      <c r="AE144" s="152"/>
      <c r="AF144" s="152"/>
      <c r="AG144" s="152" t="s">
        <v>223</v>
      </c>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row>
    <row r="145" spans="1:60" outlineLevel="1" x14ac:dyDescent="0.2">
      <c r="A145" s="159"/>
      <c r="B145" s="160"/>
      <c r="C145" s="276" t="s">
        <v>840</v>
      </c>
      <c r="D145" s="277"/>
      <c r="E145" s="277"/>
      <c r="F145" s="277"/>
      <c r="G145" s="277"/>
      <c r="H145" s="162"/>
      <c r="I145" s="162"/>
      <c r="J145" s="162"/>
      <c r="K145" s="162"/>
      <c r="L145" s="162"/>
      <c r="M145" s="162"/>
      <c r="N145" s="162"/>
      <c r="O145" s="162"/>
      <c r="P145" s="162"/>
      <c r="Q145" s="162"/>
      <c r="R145" s="162"/>
      <c r="S145" s="162"/>
      <c r="T145" s="162"/>
      <c r="U145" s="162"/>
      <c r="V145" s="162"/>
      <c r="W145" s="162"/>
      <c r="X145" s="162"/>
      <c r="Y145" s="152"/>
      <c r="Z145" s="152"/>
      <c r="AA145" s="152"/>
      <c r="AB145" s="152"/>
      <c r="AC145" s="152"/>
      <c r="AD145" s="152"/>
      <c r="AE145" s="152"/>
      <c r="AF145" s="152"/>
      <c r="AG145" s="152" t="s">
        <v>223</v>
      </c>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row>
    <row r="146" spans="1:60" outlineLevel="1" x14ac:dyDescent="0.2">
      <c r="A146" s="159"/>
      <c r="B146" s="160"/>
      <c r="C146" s="276" t="s">
        <v>841</v>
      </c>
      <c r="D146" s="277"/>
      <c r="E146" s="277"/>
      <c r="F146" s="277"/>
      <c r="G146" s="277"/>
      <c r="H146" s="162"/>
      <c r="I146" s="162"/>
      <c r="J146" s="162"/>
      <c r="K146" s="162"/>
      <c r="L146" s="162"/>
      <c r="M146" s="162"/>
      <c r="N146" s="162"/>
      <c r="O146" s="162"/>
      <c r="P146" s="162"/>
      <c r="Q146" s="162"/>
      <c r="R146" s="162"/>
      <c r="S146" s="162"/>
      <c r="T146" s="162"/>
      <c r="U146" s="162"/>
      <c r="V146" s="162"/>
      <c r="W146" s="162"/>
      <c r="X146" s="162"/>
      <c r="Y146" s="152"/>
      <c r="Z146" s="152"/>
      <c r="AA146" s="152"/>
      <c r="AB146" s="152"/>
      <c r="AC146" s="152"/>
      <c r="AD146" s="152"/>
      <c r="AE146" s="152"/>
      <c r="AF146" s="152"/>
      <c r="AG146" s="152" t="s">
        <v>223</v>
      </c>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row>
    <row r="147" spans="1:60" outlineLevel="1" x14ac:dyDescent="0.2">
      <c r="A147" s="159"/>
      <c r="B147" s="160"/>
      <c r="C147" s="276" t="s">
        <v>842</v>
      </c>
      <c r="D147" s="277"/>
      <c r="E147" s="277"/>
      <c r="F147" s="277"/>
      <c r="G147" s="277"/>
      <c r="H147" s="162"/>
      <c r="I147" s="162"/>
      <c r="J147" s="162"/>
      <c r="K147" s="162"/>
      <c r="L147" s="162"/>
      <c r="M147" s="162"/>
      <c r="N147" s="162"/>
      <c r="O147" s="162"/>
      <c r="P147" s="162"/>
      <c r="Q147" s="162"/>
      <c r="R147" s="162"/>
      <c r="S147" s="162"/>
      <c r="T147" s="162"/>
      <c r="U147" s="162"/>
      <c r="V147" s="162"/>
      <c r="W147" s="162"/>
      <c r="X147" s="162"/>
      <c r="Y147" s="152"/>
      <c r="Z147" s="152"/>
      <c r="AA147" s="152"/>
      <c r="AB147" s="152"/>
      <c r="AC147" s="152"/>
      <c r="AD147" s="152"/>
      <c r="AE147" s="152"/>
      <c r="AF147" s="152"/>
      <c r="AG147" s="152" t="s">
        <v>223</v>
      </c>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row>
    <row r="148" spans="1:60" outlineLevel="1" x14ac:dyDescent="0.2">
      <c r="A148" s="159"/>
      <c r="B148" s="160"/>
      <c r="C148" s="276" t="s">
        <v>843</v>
      </c>
      <c r="D148" s="277"/>
      <c r="E148" s="277"/>
      <c r="F148" s="277"/>
      <c r="G148" s="277"/>
      <c r="H148" s="162"/>
      <c r="I148" s="162"/>
      <c r="J148" s="162"/>
      <c r="K148" s="162"/>
      <c r="L148" s="162"/>
      <c r="M148" s="162"/>
      <c r="N148" s="162"/>
      <c r="O148" s="162"/>
      <c r="P148" s="162"/>
      <c r="Q148" s="162"/>
      <c r="R148" s="162"/>
      <c r="S148" s="162"/>
      <c r="T148" s="162"/>
      <c r="U148" s="162"/>
      <c r="V148" s="162"/>
      <c r="W148" s="162"/>
      <c r="X148" s="162"/>
      <c r="Y148" s="152"/>
      <c r="Z148" s="152"/>
      <c r="AA148" s="152"/>
      <c r="AB148" s="152"/>
      <c r="AC148" s="152"/>
      <c r="AD148" s="152"/>
      <c r="AE148" s="152"/>
      <c r="AF148" s="152"/>
      <c r="AG148" s="152" t="s">
        <v>223</v>
      </c>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row>
    <row r="149" spans="1:60" ht="22.5" outlineLevel="1" x14ac:dyDescent="0.2">
      <c r="A149" s="159"/>
      <c r="B149" s="160"/>
      <c r="C149" s="276" t="s">
        <v>915</v>
      </c>
      <c r="D149" s="277"/>
      <c r="E149" s="277"/>
      <c r="F149" s="277"/>
      <c r="G149" s="277"/>
      <c r="H149" s="162"/>
      <c r="I149" s="162"/>
      <c r="J149" s="162"/>
      <c r="K149" s="162"/>
      <c r="L149" s="162"/>
      <c r="M149" s="162"/>
      <c r="N149" s="162"/>
      <c r="O149" s="162"/>
      <c r="P149" s="162"/>
      <c r="Q149" s="162"/>
      <c r="R149" s="162"/>
      <c r="S149" s="162"/>
      <c r="T149" s="162"/>
      <c r="U149" s="162"/>
      <c r="V149" s="162"/>
      <c r="W149" s="162"/>
      <c r="X149" s="162"/>
      <c r="Y149" s="152"/>
      <c r="Z149" s="152"/>
      <c r="AA149" s="152"/>
      <c r="AB149" s="152"/>
      <c r="AC149" s="152"/>
      <c r="AD149" s="152"/>
      <c r="AE149" s="152"/>
      <c r="AF149" s="152"/>
      <c r="AG149" s="152" t="s">
        <v>223</v>
      </c>
      <c r="AH149" s="152"/>
      <c r="AI149" s="152"/>
      <c r="AJ149" s="152"/>
      <c r="AK149" s="152"/>
      <c r="AL149" s="152"/>
      <c r="AM149" s="152"/>
      <c r="AN149" s="152"/>
      <c r="AO149" s="152"/>
      <c r="AP149" s="152"/>
      <c r="AQ149" s="152"/>
      <c r="AR149" s="152"/>
      <c r="AS149" s="152"/>
      <c r="AT149" s="152"/>
      <c r="AU149" s="152"/>
      <c r="AV149" s="152"/>
      <c r="AW149" s="152"/>
      <c r="AX149" s="152"/>
      <c r="AY149" s="152"/>
      <c r="AZ149" s="152"/>
      <c r="BA149" s="191" t="str">
        <f>C149</f>
        <v>složení: pružná vložka, vstupní hrdlo 400x400 mm, klapka s havarijním servopohonem, filtr G4, deskový rekuperátor, ventilátor typu EC, výstupní hrdlo 400x400 mm, pružná vložka</v>
      </c>
      <c r="BB149" s="152"/>
      <c r="BC149" s="152"/>
      <c r="BD149" s="152"/>
      <c r="BE149" s="152"/>
      <c r="BF149" s="152"/>
      <c r="BG149" s="152"/>
      <c r="BH149" s="152"/>
    </row>
    <row r="150" spans="1:60" outlineLevel="1" x14ac:dyDescent="0.2">
      <c r="A150" s="159"/>
      <c r="B150" s="160"/>
      <c r="C150" s="276" t="s">
        <v>844</v>
      </c>
      <c r="D150" s="277"/>
      <c r="E150" s="277"/>
      <c r="F150" s="277"/>
      <c r="G150" s="277"/>
      <c r="H150" s="162"/>
      <c r="I150" s="162"/>
      <c r="J150" s="162"/>
      <c r="K150" s="162"/>
      <c r="L150" s="162"/>
      <c r="M150" s="162"/>
      <c r="N150" s="162"/>
      <c r="O150" s="162"/>
      <c r="P150" s="162"/>
      <c r="Q150" s="162"/>
      <c r="R150" s="162"/>
      <c r="S150" s="162"/>
      <c r="T150" s="162"/>
      <c r="U150" s="162"/>
      <c r="V150" s="162"/>
      <c r="W150" s="162"/>
      <c r="X150" s="162"/>
      <c r="Y150" s="152"/>
      <c r="Z150" s="152"/>
      <c r="AA150" s="152"/>
      <c r="AB150" s="152"/>
      <c r="AC150" s="152"/>
      <c r="AD150" s="152"/>
      <c r="AE150" s="152"/>
      <c r="AF150" s="152"/>
      <c r="AG150" s="152" t="s">
        <v>223</v>
      </c>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row>
    <row r="151" spans="1:60" outlineLevel="1" x14ac:dyDescent="0.2">
      <c r="A151" s="159"/>
      <c r="B151" s="160"/>
      <c r="C151" s="276" t="s">
        <v>845</v>
      </c>
      <c r="D151" s="277"/>
      <c r="E151" s="277"/>
      <c r="F151" s="277"/>
      <c r="G151" s="277"/>
      <c r="H151" s="162"/>
      <c r="I151" s="162"/>
      <c r="J151" s="162"/>
      <c r="K151" s="162"/>
      <c r="L151" s="162"/>
      <c r="M151" s="162"/>
      <c r="N151" s="162"/>
      <c r="O151" s="162"/>
      <c r="P151" s="162"/>
      <c r="Q151" s="162"/>
      <c r="R151" s="162"/>
      <c r="S151" s="162"/>
      <c r="T151" s="162"/>
      <c r="U151" s="162"/>
      <c r="V151" s="162"/>
      <c r="W151" s="162"/>
      <c r="X151" s="162"/>
      <c r="Y151" s="152"/>
      <c r="Z151" s="152"/>
      <c r="AA151" s="152"/>
      <c r="AB151" s="152"/>
      <c r="AC151" s="152"/>
      <c r="AD151" s="152"/>
      <c r="AE151" s="152"/>
      <c r="AF151" s="152"/>
      <c r="AG151" s="152" t="s">
        <v>223</v>
      </c>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row>
    <row r="152" spans="1:60" outlineLevel="1" x14ac:dyDescent="0.2">
      <c r="A152" s="159"/>
      <c r="B152" s="160"/>
      <c r="C152" s="276" t="s">
        <v>846</v>
      </c>
      <c r="D152" s="277"/>
      <c r="E152" s="277"/>
      <c r="F152" s="277"/>
      <c r="G152" s="277"/>
      <c r="H152" s="162"/>
      <c r="I152" s="162"/>
      <c r="J152" s="162"/>
      <c r="K152" s="162"/>
      <c r="L152" s="162"/>
      <c r="M152" s="162"/>
      <c r="N152" s="162"/>
      <c r="O152" s="162"/>
      <c r="P152" s="162"/>
      <c r="Q152" s="162"/>
      <c r="R152" s="162"/>
      <c r="S152" s="162"/>
      <c r="T152" s="162"/>
      <c r="U152" s="162"/>
      <c r="V152" s="162"/>
      <c r="W152" s="162"/>
      <c r="X152" s="162"/>
      <c r="Y152" s="152"/>
      <c r="Z152" s="152"/>
      <c r="AA152" s="152"/>
      <c r="AB152" s="152"/>
      <c r="AC152" s="152"/>
      <c r="AD152" s="152"/>
      <c r="AE152" s="152"/>
      <c r="AF152" s="152"/>
      <c r="AG152" s="152" t="s">
        <v>223</v>
      </c>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row>
    <row r="153" spans="1:60" outlineLevel="1" x14ac:dyDescent="0.2">
      <c r="A153" s="159"/>
      <c r="B153" s="160"/>
      <c r="C153" s="276" t="s">
        <v>847</v>
      </c>
      <c r="D153" s="277"/>
      <c r="E153" s="277"/>
      <c r="F153" s="277"/>
      <c r="G153" s="277"/>
      <c r="H153" s="162"/>
      <c r="I153" s="162"/>
      <c r="J153" s="162"/>
      <c r="K153" s="162"/>
      <c r="L153" s="162"/>
      <c r="M153" s="162"/>
      <c r="N153" s="162"/>
      <c r="O153" s="162"/>
      <c r="P153" s="162"/>
      <c r="Q153" s="162"/>
      <c r="R153" s="162"/>
      <c r="S153" s="162"/>
      <c r="T153" s="162"/>
      <c r="U153" s="162"/>
      <c r="V153" s="162"/>
      <c r="W153" s="162"/>
      <c r="X153" s="162"/>
      <c r="Y153" s="152"/>
      <c r="Z153" s="152"/>
      <c r="AA153" s="152"/>
      <c r="AB153" s="152"/>
      <c r="AC153" s="152"/>
      <c r="AD153" s="152"/>
      <c r="AE153" s="152"/>
      <c r="AF153" s="152"/>
      <c r="AG153" s="152" t="s">
        <v>223</v>
      </c>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row>
    <row r="154" spans="1:60" outlineLevel="1" x14ac:dyDescent="0.2">
      <c r="A154" s="159"/>
      <c r="B154" s="160"/>
      <c r="C154" s="276" t="s">
        <v>842</v>
      </c>
      <c r="D154" s="277"/>
      <c r="E154" s="277"/>
      <c r="F154" s="277"/>
      <c r="G154" s="277"/>
      <c r="H154" s="162"/>
      <c r="I154" s="162"/>
      <c r="J154" s="162"/>
      <c r="K154" s="162"/>
      <c r="L154" s="162"/>
      <c r="M154" s="162"/>
      <c r="N154" s="162"/>
      <c r="O154" s="162"/>
      <c r="P154" s="162"/>
      <c r="Q154" s="162"/>
      <c r="R154" s="162"/>
      <c r="S154" s="162"/>
      <c r="T154" s="162"/>
      <c r="U154" s="162"/>
      <c r="V154" s="162"/>
      <c r="W154" s="162"/>
      <c r="X154" s="162"/>
      <c r="Y154" s="152"/>
      <c r="Z154" s="152"/>
      <c r="AA154" s="152"/>
      <c r="AB154" s="152"/>
      <c r="AC154" s="152"/>
      <c r="AD154" s="152"/>
      <c r="AE154" s="152"/>
      <c r="AF154" s="152"/>
      <c r="AG154" s="152" t="s">
        <v>223</v>
      </c>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row>
    <row r="155" spans="1:60" outlineLevel="1" x14ac:dyDescent="0.2">
      <c r="A155" s="159"/>
      <c r="B155" s="160"/>
      <c r="C155" s="276" t="s">
        <v>848</v>
      </c>
      <c r="D155" s="277"/>
      <c r="E155" s="277"/>
      <c r="F155" s="277"/>
      <c r="G155" s="277"/>
      <c r="H155" s="162"/>
      <c r="I155" s="162"/>
      <c r="J155" s="162"/>
      <c r="K155" s="162"/>
      <c r="L155" s="162"/>
      <c r="M155" s="162"/>
      <c r="N155" s="162"/>
      <c r="O155" s="162"/>
      <c r="P155" s="162"/>
      <c r="Q155" s="162"/>
      <c r="R155" s="162"/>
      <c r="S155" s="162"/>
      <c r="T155" s="162"/>
      <c r="U155" s="162"/>
      <c r="V155" s="162"/>
      <c r="W155" s="162"/>
      <c r="X155" s="162"/>
      <c r="Y155" s="152"/>
      <c r="Z155" s="152"/>
      <c r="AA155" s="152"/>
      <c r="AB155" s="152"/>
      <c r="AC155" s="152"/>
      <c r="AD155" s="152"/>
      <c r="AE155" s="152"/>
      <c r="AF155" s="152"/>
      <c r="AG155" s="152" t="s">
        <v>223</v>
      </c>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row>
    <row r="156" spans="1:60" ht="22.5" outlineLevel="1" x14ac:dyDescent="0.2">
      <c r="A156" s="159"/>
      <c r="B156" s="160"/>
      <c r="C156" s="276" t="s">
        <v>849</v>
      </c>
      <c r="D156" s="277"/>
      <c r="E156" s="277"/>
      <c r="F156" s="277"/>
      <c r="G156" s="277"/>
      <c r="H156" s="162"/>
      <c r="I156" s="162"/>
      <c r="J156" s="162"/>
      <c r="K156" s="162"/>
      <c r="L156" s="162"/>
      <c r="M156" s="162"/>
      <c r="N156" s="162"/>
      <c r="O156" s="162"/>
      <c r="P156" s="162"/>
      <c r="Q156" s="162"/>
      <c r="R156" s="162"/>
      <c r="S156" s="162"/>
      <c r="T156" s="162"/>
      <c r="U156" s="162"/>
      <c r="V156" s="162"/>
      <c r="W156" s="162"/>
      <c r="X156" s="162"/>
      <c r="Y156" s="152"/>
      <c r="Z156" s="152"/>
      <c r="AA156" s="152"/>
      <c r="AB156" s="152"/>
      <c r="AC156" s="152"/>
      <c r="AD156" s="152"/>
      <c r="AE156" s="152"/>
      <c r="AF156" s="152"/>
      <c r="AG156" s="152" t="s">
        <v>223</v>
      </c>
      <c r="AH156" s="152"/>
      <c r="AI156" s="152"/>
      <c r="AJ156" s="152"/>
      <c r="AK156" s="152"/>
      <c r="AL156" s="152"/>
      <c r="AM156" s="152"/>
      <c r="AN156" s="152"/>
      <c r="AO156" s="152"/>
      <c r="AP156" s="152"/>
      <c r="AQ156" s="152"/>
      <c r="AR156" s="152"/>
      <c r="AS156" s="152"/>
      <c r="AT156" s="152"/>
      <c r="AU156" s="152"/>
      <c r="AV156" s="152"/>
      <c r="AW156" s="152"/>
      <c r="AX156" s="152"/>
      <c r="AY156" s="152"/>
      <c r="AZ156" s="152"/>
      <c r="BA156" s="191" t="str">
        <f>C156</f>
        <v>typ: kompletní digitální regulace typu RD5, ovládací panel CP touch, hlavní vypínač SW, prostorové čidlo kvality vzduchu, prostorové čidlo C02, teplotní čidla kanálová, teplotní čidlo prostorové, viz popis</v>
      </c>
      <c r="BB156" s="152"/>
      <c r="BC156" s="152"/>
      <c r="BD156" s="152"/>
      <c r="BE156" s="152"/>
      <c r="BF156" s="152"/>
      <c r="BG156" s="152"/>
      <c r="BH156" s="152"/>
    </row>
    <row r="157" spans="1:60" outlineLevel="1" x14ac:dyDescent="0.2">
      <c r="A157" s="159"/>
      <c r="B157" s="160"/>
      <c r="C157" s="276" t="s">
        <v>850</v>
      </c>
      <c r="D157" s="277"/>
      <c r="E157" s="277"/>
      <c r="F157" s="277"/>
      <c r="G157" s="277"/>
      <c r="H157" s="162"/>
      <c r="I157" s="162"/>
      <c r="J157" s="162"/>
      <c r="K157" s="162"/>
      <c r="L157" s="162"/>
      <c r="M157" s="162"/>
      <c r="N157" s="162"/>
      <c r="O157" s="162"/>
      <c r="P157" s="162"/>
      <c r="Q157" s="162"/>
      <c r="R157" s="162"/>
      <c r="S157" s="162"/>
      <c r="T157" s="162"/>
      <c r="U157" s="162"/>
      <c r="V157" s="162"/>
      <c r="W157" s="162"/>
      <c r="X157" s="162"/>
      <c r="Y157" s="152"/>
      <c r="Z157" s="152"/>
      <c r="AA157" s="152"/>
      <c r="AB157" s="152"/>
      <c r="AC157" s="152"/>
      <c r="AD157" s="152"/>
      <c r="AE157" s="152"/>
      <c r="AF157" s="152"/>
      <c r="AG157" s="152" t="s">
        <v>223</v>
      </c>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row>
    <row r="158" spans="1:60" outlineLevel="1" x14ac:dyDescent="0.2">
      <c r="A158" s="159"/>
      <c r="B158" s="160"/>
      <c r="C158" s="276" t="s">
        <v>851</v>
      </c>
      <c r="D158" s="277"/>
      <c r="E158" s="277"/>
      <c r="F158" s="277"/>
      <c r="G158" s="277"/>
      <c r="H158" s="162"/>
      <c r="I158" s="162"/>
      <c r="J158" s="162"/>
      <c r="K158" s="162"/>
      <c r="L158" s="162"/>
      <c r="M158" s="162"/>
      <c r="N158" s="162"/>
      <c r="O158" s="162"/>
      <c r="P158" s="162"/>
      <c r="Q158" s="162"/>
      <c r="R158" s="162"/>
      <c r="S158" s="162"/>
      <c r="T158" s="162"/>
      <c r="U158" s="162"/>
      <c r="V158" s="162"/>
      <c r="W158" s="162"/>
      <c r="X158" s="162"/>
      <c r="Y158" s="152"/>
      <c r="Z158" s="152"/>
      <c r="AA158" s="152"/>
      <c r="AB158" s="152"/>
      <c r="AC158" s="152"/>
      <c r="AD158" s="152"/>
      <c r="AE158" s="152"/>
      <c r="AF158" s="152"/>
      <c r="AG158" s="152" t="s">
        <v>223</v>
      </c>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row>
    <row r="159" spans="1:60" ht="22.5" outlineLevel="1" x14ac:dyDescent="0.2">
      <c r="A159" s="159"/>
      <c r="B159" s="160"/>
      <c r="C159" s="276" t="s">
        <v>852</v>
      </c>
      <c r="D159" s="277"/>
      <c r="E159" s="277"/>
      <c r="F159" s="277"/>
      <c r="G159" s="277"/>
      <c r="H159" s="162"/>
      <c r="I159" s="162"/>
      <c r="J159" s="162"/>
      <c r="K159" s="162"/>
      <c r="L159" s="162"/>
      <c r="M159" s="162"/>
      <c r="N159" s="162"/>
      <c r="O159" s="162"/>
      <c r="P159" s="162"/>
      <c r="Q159" s="162"/>
      <c r="R159" s="162"/>
      <c r="S159" s="162"/>
      <c r="T159" s="162"/>
      <c r="U159" s="162"/>
      <c r="V159" s="162"/>
      <c r="W159" s="162"/>
      <c r="X159" s="162"/>
      <c r="Y159" s="152"/>
      <c r="Z159" s="152"/>
      <c r="AA159" s="152"/>
      <c r="AB159" s="152"/>
      <c r="AC159" s="152"/>
      <c r="AD159" s="152"/>
      <c r="AE159" s="152"/>
      <c r="AF159" s="152"/>
      <c r="AG159" s="152" t="s">
        <v>223</v>
      </c>
      <c r="AH159" s="152"/>
      <c r="AI159" s="152"/>
      <c r="AJ159" s="152"/>
      <c r="AK159" s="152"/>
      <c r="AL159" s="152"/>
      <c r="AM159" s="152"/>
      <c r="AN159" s="152"/>
      <c r="AO159" s="152"/>
      <c r="AP159" s="152"/>
      <c r="AQ159" s="152"/>
      <c r="AR159" s="152"/>
      <c r="AS159" s="152"/>
      <c r="AT159" s="152"/>
      <c r="AU159" s="152"/>
      <c r="AV159" s="152"/>
      <c r="AW159" s="152"/>
      <c r="AX159" s="152"/>
      <c r="AY159" s="152"/>
      <c r="AZ159" s="152"/>
      <c r="BA159" s="191" t="str">
        <f>C159</f>
        <v>včetně: výbavy pro řízení dvojice elektrických ohřívačů, výbavy pro řízení kondenzační jednotky 0 až 10 V</v>
      </c>
      <c r="BB159" s="152"/>
      <c r="BC159" s="152"/>
      <c r="BD159" s="152"/>
      <c r="BE159" s="152"/>
      <c r="BF159" s="152"/>
      <c r="BG159" s="152"/>
      <c r="BH159" s="152"/>
    </row>
    <row r="160" spans="1:60" ht="22.5" outlineLevel="1" x14ac:dyDescent="0.2">
      <c r="A160" s="159"/>
      <c r="B160" s="160"/>
      <c r="C160" s="276" t="s">
        <v>853</v>
      </c>
      <c r="D160" s="277"/>
      <c r="E160" s="277"/>
      <c r="F160" s="277"/>
      <c r="G160" s="277"/>
      <c r="H160" s="162"/>
      <c r="I160" s="162"/>
      <c r="J160" s="162"/>
      <c r="K160" s="162"/>
      <c r="L160" s="162"/>
      <c r="M160" s="162"/>
      <c r="N160" s="162"/>
      <c r="O160" s="162"/>
      <c r="P160" s="162"/>
      <c r="Q160" s="162"/>
      <c r="R160" s="162"/>
      <c r="S160" s="162"/>
      <c r="T160" s="162"/>
      <c r="U160" s="162"/>
      <c r="V160" s="162"/>
      <c r="W160" s="162"/>
      <c r="X160" s="162"/>
      <c r="Y160" s="152"/>
      <c r="Z160" s="152"/>
      <c r="AA160" s="152"/>
      <c r="AB160" s="152"/>
      <c r="AC160" s="152"/>
      <c r="AD160" s="152"/>
      <c r="AE160" s="152"/>
      <c r="AF160" s="152"/>
      <c r="AG160" s="152" t="s">
        <v>223</v>
      </c>
      <c r="AH160" s="152"/>
      <c r="AI160" s="152"/>
      <c r="AJ160" s="152"/>
      <c r="AK160" s="152"/>
      <c r="AL160" s="152"/>
      <c r="AM160" s="152"/>
      <c r="AN160" s="152"/>
      <c r="AO160" s="152"/>
      <c r="AP160" s="152"/>
      <c r="AQ160" s="152"/>
      <c r="AR160" s="152"/>
      <c r="AS160" s="152"/>
      <c r="AT160" s="152"/>
      <c r="AU160" s="152"/>
      <c r="AV160" s="152"/>
      <c r="AW160" s="152"/>
      <c r="AX160" s="152"/>
      <c r="AY160" s="152"/>
      <c r="AZ160" s="152"/>
      <c r="BA160" s="191" t="str">
        <f>C160</f>
        <v>příslušenství MaR: kompletní propojovací kabeláž a ukládací žlaby nebo lišty, mezi všemi prvky systému</v>
      </c>
      <c r="BB160" s="152"/>
      <c r="BC160" s="152"/>
      <c r="BD160" s="152"/>
      <c r="BE160" s="152"/>
      <c r="BF160" s="152"/>
      <c r="BG160" s="152"/>
      <c r="BH160" s="152"/>
    </row>
    <row r="161" spans="1:60" outlineLevel="1" x14ac:dyDescent="0.2">
      <c r="A161" s="159"/>
      <c r="B161" s="160"/>
      <c r="C161" s="276" t="s">
        <v>854</v>
      </c>
      <c r="D161" s="277"/>
      <c r="E161" s="277"/>
      <c r="F161" s="277"/>
      <c r="G161" s="277"/>
      <c r="H161" s="162"/>
      <c r="I161" s="162"/>
      <c r="J161" s="162"/>
      <c r="K161" s="162"/>
      <c r="L161" s="162"/>
      <c r="M161" s="162"/>
      <c r="N161" s="162"/>
      <c r="O161" s="162"/>
      <c r="P161" s="162"/>
      <c r="Q161" s="162"/>
      <c r="R161" s="162"/>
      <c r="S161" s="162"/>
      <c r="T161" s="162"/>
      <c r="U161" s="162"/>
      <c r="V161" s="162"/>
      <c r="W161" s="162"/>
      <c r="X161" s="162"/>
      <c r="Y161" s="152"/>
      <c r="Z161" s="152"/>
      <c r="AA161" s="152"/>
      <c r="AB161" s="152"/>
      <c r="AC161" s="152"/>
      <c r="AD161" s="152"/>
      <c r="AE161" s="152"/>
      <c r="AF161" s="152"/>
      <c r="AG161" s="152" t="s">
        <v>223</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row>
    <row r="162" spans="1:60" ht="22.5" outlineLevel="1" x14ac:dyDescent="0.2">
      <c r="A162" s="159"/>
      <c r="B162" s="160"/>
      <c r="C162" s="276" t="s">
        <v>855</v>
      </c>
      <c r="D162" s="277"/>
      <c r="E162" s="277"/>
      <c r="F162" s="277"/>
      <c r="G162" s="277"/>
      <c r="H162" s="162"/>
      <c r="I162" s="162"/>
      <c r="J162" s="162"/>
      <c r="K162" s="162"/>
      <c r="L162" s="162"/>
      <c r="M162" s="162"/>
      <c r="N162" s="162"/>
      <c r="O162" s="162"/>
      <c r="P162" s="162"/>
      <c r="Q162" s="162"/>
      <c r="R162" s="162"/>
      <c r="S162" s="162"/>
      <c r="T162" s="162"/>
      <c r="U162" s="162"/>
      <c r="V162" s="162"/>
      <c r="W162" s="162"/>
      <c r="X162" s="162"/>
      <c r="Y162" s="152"/>
      <c r="Z162" s="152"/>
      <c r="AA162" s="152"/>
      <c r="AB162" s="152"/>
      <c r="AC162" s="152"/>
      <c r="AD162" s="152"/>
      <c r="AE162" s="152"/>
      <c r="AF162" s="152"/>
      <c r="AG162" s="152" t="s">
        <v>223</v>
      </c>
      <c r="AH162" s="152"/>
      <c r="AI162" s="152"/>
      <c r="AJ162" s="152"/>
      <c r="AK162" s="152"/>
      <c r="AL162" s="152"/>
      <c r="AM162" s="152"/>
      <c r="AN162" s="152"/>
      <c r="AO162" s="152"/>
      <c r="AP162" s="152"/>
      <c r="AQ162" s="152"/>
      <c r="AR162" s="152"/>
      <c r="AS162" s="152"/>
      <c r="AT162" s="152"/>
      <c r="AU162" s="152"/>
      <c r="AV162" s="152"/>
      <c r="AW162" s="152"/>
      <c r="AX162" s="152"/>
      <c r="AY162" s="152"/>
      <c r="AZ162" s="152"/>
      <c r="BA162" s="191" t="str">
        <f>C162</f>
        <v>dodatečná zakázková výbava: 2x el. protimrazově vyhřívaný sifon, protimrazově vyhřívané potrubí odvodu kondenzátu, pružné uložení jednotky na rám</v>
      </c>
      <c r="BB162" s="152"/>
      <c r="BC162" s="152"/>
      <c r="BD162" s="152"/>
      <c r="BE162" s="152"/>
      <c r="BF162" s="152"/>
      <c r="BG162" s="152"/>
      <c r="BH162" s="152"/>
    </row>
    <row r="163" spans="1:60" outlineLevel="1" x14ac:dyDescent="0.2">
      <c r="A163" s="177">
        <v>48</v>
      </c>
      <c r="B163" s="178" t="s">
        <v>856</v>
      </c>
      <c r="C163" s="195" t="s">
        <v>857</v>
      </c>
      <c r="D163" s="179" t="s">
        <v>858</v>
      </c>
      <c r="E163" s="180">
        <v>1</v>
      </c>
      <c r="F163" s="181"/>
      <c r="G163" s="182">
        <f>ROUND(E163*F163,2)</f>
        <v>0</v>
      </c>
      <c r="H163" s="181"/>
      <c r="I163" s="182">
        <f>ROUND(E163*H163,2)</f>
        <v>0</v>
      </c>
      <c r="J163" s="181"/>
      <c r="K163" s="182">
        <f>ROUND(E163*J163,2)</f>
        <v>0</v>
      </c>
      <c r="L163" s="182">
        <v>21</v>
      </c>
      <c r="M163" s="182">
        <f>G163*(1+L163/100)</f>
        <v>0</v>
      </c>
      <c r="N163" s="182">
        <v>0.01</v>
      </c>
      <c r="O163" s="182">
        <f>ROUND(E163*N163,2)</f>
        <v>0.01</v>
      </c>
      <c r="P163" s="182">
        <v>0</v>
      </c>
      <c r="Q163" s="182">
        <f>ROUND(E163*P163,2)</f>
        <v>0</v>
      </c>
      <c r="R163" s="182"/>
      <c r="S163" s="182" t="s">
        <v>303</v>
      </c>
      <c r="T163" s="182" t="s">
        <v>216</v>
      </c>
      <c r="U163" s="182">
        <v>0</v>
      </c>
      <c r="V163" s="182">
        <f>ROUND(E163*U163,2)</f>
        <v>0</v>
      </c>
      <c r="W163" s="182"/>
      <c r="X163" s="183" t="s">
        <v>250</v>
      </c>
      <c r="Y163" s="152"/>
      <c r="Z163" s="152"/>
      <c r="AA163" s="152"/>
      <c r="AB163" s="152"/>
      <c r="AC163" s="152"/>
      <c r="AD163" s="152"/>
      <c r="AE163" s="152"/>
      <c r="AF163" s="152"/>
      <c r="AG163" s="152" t="s">
        <v>251</v>
      </c>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row>
    <row r="164" spans="1:60" outlineLevel="1" x14ac:dyDescent="0.2">
      <c r="A164" s="159"/>
      <c r="B164" s="160"/>
      <c r="C164" s="253" t="s">
        <v>859</v>
      </c>
      <c r="D164" s="254"/>
      <c r="E164" s="254"/>
      <c r="F164" s="254"/>
      <c r="G164" s="254"/>
      <c r="H164" s="162"/>
      <c r="I164" s="162"/>
      <c r="J164" s="162"/>
      <c r="K164" s="162"/>
      <c r="L164" s="162"/>
      <c r="M164" s="162"/>
      <c r="N164" s="162"/>
      <c r="O164" s="162"/>
      <c r="P164" s="162"/>
      <c r="Q164" s="162"/>
      <c r="R164" s="162"/>
      <c r="S164" s="162"/>
      <c r="T164" s="162"/>
      <c r="U164" s="162"/>
      <c r="V164" s="162"/>
      <c r="W164" s="162"/>
      <c r="X164" s="162"/>
      <c r="Y164" s="152"/>
      <c r="Z164" s="152"/>
      <c r="AA164" s="152"/>
      <c r="AB164" s="152"/>
      <c r="AC164" s="152"/>
      <c r="AD164" s="152"/>
      <c r="AE164" s="152"/>
      <c r="AF164" s="152"/>
      <c r="AG164" s="152" t="s">
        <v>223</v>
      </c>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row>
    <row r="165" spans="1:60" outlineLevel="1" x14ac:dyDescent="0.2">
      <c r="A165" s="159"/>
      <c r="B165" s="160"/>
      <c r="C165" s="276" t="s">
        <v>860</v>
      </c>
      <c r="D165" s="277"/>
      <c r="E165" s="277"/>
      <c r="F165" s="277"/>
      <c r="G165" s="277"/>
      <c r="H165" s="162"/>
      <c r="I165" s="162"/>
      <c r="J165" s="162"/>
      <c r="K165" s="162"/>
      <c r="L165" s="162"/>
      <c r="M165" s="162"/>
      <c r="N165" s="162"/>
      <c r="O165" s="162"/>
      <c r="P165" s="162"/>
      <c r="Q165" s="162"/>
      <c r="R165" s="162"/>
      <c r="S165" s="162"/>
      <c r="T165" s="162"/>
      <c r="U165" s="162"/>
      <c r="V165" s="162"/>
      <c r="W165" s="162"/>
      <c r="X165" s="162"/>
      <c r="Y165" s="152"/>
      <c r="Z165" s="152"/>
      <c r="AA165" s="152"/>
      <c r="AB165" s="152"/>
      <c r="AC165" s="152"/>
      <c r="AD165" s="152"/>
      <c r="AE165" s="152"/>
      <c r="AF165" s="152"/>
      <c r="AG165" s="152" t="s">
        <v>223</v>
      </c>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row>
    <row r="166" spans="1:60" outlineLevel="1" x14ac:dyDescent="0.2">
      <c r="A166" s="159"/>
      <c r="B166" s="160"/>
      <c r="C166" s="276" t="s">
        <v>861</v>
      </c>
      <c r="D166" s="277"/>
      <c r="E166" s="277"/>
      <c r="F166" s="277"/>
      <c r="G166" s="277"/>
      <c r="H166" s="162"/>
      <c r="I166" s="162"/>
      <c r="J166" s="162"/>
      <c r="K166" s="162"/>
      <c r="L166" s="162"/>
      <c r="M166" s="162"/>
      <c r="N166" s="162"/>
      <c r="O166" s="162"/>
      <c r="P166" s="162"/>
      <c r="Q166" s="162"/>
      <c r="R166" s="162"/>
      <c r="S166" s="162"/>
      <c r="T166" s="162"/>
      <c r="U166" s="162"/>
      <c r="V166" s="162"/>
      <c r="W166" s="162"/>
      <c r="X166" s="162"/>
      <c r="Y166" s="152"/>
      <c r="Z166" s="152"/>
      <c r="AA166" s="152"/>
      <c r="AB166" s="152"/>
      <c r="AC166" s="152"/>
      <c r="AD166" s="152"/>
      <c r="AE166" s="152"/>
      <c r="AF166" s="152"/>
      <c r="AG166" s="152" t="s">
        <v>223</v>
      </c>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row>
    <row r="167" spans="1:60" outlineLevel="1" x14ac:dyDescent="0.2">
      <c r="A167" s="159"/>
      <c r="B167" s="160"/>
      <c r="C167" s="276" t="s">
        <v>862</v>
      </c>
      <c r="D167" s="277"/>
      <c r="E167" s="277"/>
      <c r="F167" s="277"/>
      <c r="G167" s="277"/>
      <c r="H167" s="162"/>
      <c r="I167" s="162"/>
      <c r="J167" s="162"/>
      <c r="K167" s="162"/>
      <c r="L167" s="162"/>
      <c r="M167" s="162"/>
      <c r="N167" s="162"/>
      <c r="O167" s="162"/>
      <c r="P167" s="162"/>
      <c r="Q167" s="162"/>
      <c r="R167" s="162"/>
      <c r="S167" s="162"/>
      <c r="T167" s="162"/>
      <c r="U167" s="162"/>
      <c r="V167" s="162"/>
      <c r="W167" s="162"/>
      <c r="X167" s="162"/>
      <c r="Y167" s="152"/>
      <c r="Z167" s="152"/>
      <c r="AA167" s="152"/>
      <c r="AB167" s="152"/>
      <c r="AC167" s="152"/>
      <c r="AD167" s="152"/>
      <c r="AE167" s="152"/>
      <c r="AF167" s="152"/>
      <c r="AG167" s="152" t="s">
        <v>223</v>
      </c>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outlineLevel="1" x14ac:dyDescent="0.2">
      <c r="A168" s="159"/>
      <c r="B168" s="160"/>
      <c r="C168" s="276" t="s">
        <v>863</v>
      </c>
      <c r="D168" s="277"/>
      <c r="E168" s="277"/>
      <c r="F168" s="277"/>
      <c r="G168" s="277"/>
      <c r="H168" s="162"/>
      <c r="I168" s="162"/>
      <c r="J168" s="162"/>
      <c r="K168" s="162"/>
      <c r="L168" s="162"/>
      <c r="M168" s="162"/>
      <c r="N168" s="162"/>
      <c r="O168" s="162"/>
      <c r="P168" s="162"/>
      <c r="Q168" s="162"/>
      <c r="R168" s="162"/>
      <c r="S168" s="162"/>
      <c r="T168" s="162"/>
      <c r="U168" s="162"/>
      <c r="V168" s="162"/>
      <c r="W168" s="162"/>
      <c r="X168" s="162"/>
      <c r="Y168" s="152"/>
      <c r="Z168" s="152"/>
      <c r="AA168" s="152"/>
      <c r="AB168" s="152"/>
      <c r="AC168" s="152"/>
      <c r="AD168" s="152"/>
      <c r="AE168" s="152"/>
      <c r="AF168" s="152"/>
      <c r="AG168" s="152" t="s">
        <v>223</v>
      </c>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row>
    <row r="169" spans="1:60" outlineLevel="1" x14ac:dyDescent="0.2">
      <c r="A169" s="177">
        <v>49</v>
      </c>
      <c r="B169" s="178" t="s">
        <v>864</v>
      </c>
      <c r="C169" s="195" t="s">
        <v>865</v>
      </c>
      <c r="D169" s="179" t="s">
        <v>858</v>
      </c>
      <c r="E169" s="180">
        <v>1</v>
      </c>
      <c r="F169" s="181"/>
      <c r="G169" s="182">
        <f>ROUND(E169*F169,2)</f>
        <v>0</v>
      </c>
      <c r="H169" s="181"/>
      <c r="I169" s="182">
        <f>ROUND(E169*H169,2)</f>
        <v>0</v>
      </c>
      <c r="J169" s="181"/>
      <c r="K169" s="182">
        <f>ROUND(E169*J169,2)</f>
        <v>0</v>
      </c>
      <c r="L169" s="182">
        <v>21</v>
      </c>
      <c r="M169" s="182">
        <f>G169*(1+L169/100)</f>
        <v>0</v>
      </c>
      <c r="N169" s="182">
        <v>0.01</v>
      </c>
      <c r="O169" s="182">
        <f>ROUND(E169*N169,2)</f>
        <v>0.01</v>
      </c>
      <c r="P169" s="182">
        <v>0</v>
      </c>
      <c r="Q169" s="182">
        <f>ROUND(E169*P169,2)</f>
        <v>0</v>
      </c>
      <c r="R169" s="182"/>
      <c r="S169" s="182" t="s">
        <v>303</v>
      </c>
      <c r="T169" s="182" t="s">
        <v>216</v>
      </c>
      <c r="U169" s="182">
        <v>0</v>
      </c>
      <c r="V169" s="182">
        <f>ROUND(E169*U169,2)</f>
        <v>0</v>
      </c>
      <c r="W169" s="182"/>
      <c r="X169" s="183" t="s">
        <v>250</v>
      </c>
      <c r="Y169" s="152"/>
      <c r="Z169" s="152"/>
      <c r="AA169" s="152"/>
      <c r="AB169" s="152"/>
      <c r="AC169" s="152"/>
      <c r="AD169" s="152"/>
      <c r="AE169" s="152"/>
      <c r="AF169" s="152"/>
      <c r="AG169" s="152" t="s">
        <v>251</v>
      </c>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row>
    <row r="170" spans="1:60" outlineLevel="1" x14ac:dyDescent="0.2">
      <c r="A170" s="159"/>
      <c r="B170" s="160"/>
      <c r="C170" s="253" t="s">
        <v>859</v>
      </c>
      <c r="D170" s="254"/>
      <c r="E170" s="254"/>
      <c r="F170" s="254"/>
      <c r="G170" s="254"/>
      <c r="H170" s="162"/>
      <c r="I170" s="162"/>
      <c r="J170" s="162"/>
      <c r="K170" s="162"/>
      <c r="L170" s="162"/>
      <c r="M170" s="162"/>
      <c r="N170" s="162"/>
      <c r="O170" s="162"/>
      <c r="P170" s="162"/>
      <c r="Q170" s="162"/>
      <c r="R170" s="162"/>
      <c r="S170" s="162"/>
      <c r="T170" s="162"/>
      <c r="U170" s="162"/>
      <c r="V170" s="162"/>
      <c r="W170" s="162"/>
      <c r="X170" s="162"/>
      <c r="Y170" s="152"/>
      <c r="Z170" s="152"/>
      <c r="AA170" s="152"/>
      <c r="AB170" s="152"/>
      <c r="AC170" s="152"/>
      <c r="AD170" s="152"/>
      <c r="AE170" s="152"/>
      <c r="AF170" s="152"/>
      <c r="AG170" s="152" t="s">
        <v>223</v>
      </c>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row>
    <row r="171" spans="1:60" outlineLevel="1" x14ac:dyDescent="0.2">
      <c r="A171" s="159"/>
      <c r="B171" s="160"/>
      <c r="C171" s="276" t="s">
        <v>860</v>
      </c>
      <c r="D171" s="277"/>
      <c r="E171" s="277"/>
      <c r="F171" s="277"/>
      <c r="G171" s="277"/>
      <c r="H171" s="162"/>
      <c r="I171" s="162"/>
      <c r="J171" s="162"/>
      <c r="K171" s="162"/>
      <c r="L171" s="162"/>
      <c r="M171" s="162"/>
      <c r="N171" s="162"/>
      <c r="O171" s="162"/>
      <c r="P171" s="162"/>
      <c r="Q171" s="162"/>
      <c r="R171" s="162"/>
      <c r="S171" s="162"/>
      <c r="T171" s="162"/>
      <c r="U171" s="162"/>
      <c r="V171" s="162"/>
      <c r="W171" s="162"/>
      <c r="X171" s="162"/>
      <c r="Y171" s="152"/>
      <c r="Z171" s="152"/>
      <c r="AA171" s="152"/>
      <c r="AB171" s="152"/>
      <c r="AC171" s="152"/>
      <c r="AD171" s="152"/>
      <c r="AE171" s="152"/>
      <c r="AF171" s="152"/>
      <c r="AG171" s="152" t="s">
        <v>223</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row>
    <row r="172" spans="1:60" outlineLevel="1" x14ac:dyDescent="0.2">
      <c r="A172" s="159"/>
      <c r="B172" s="160"/>
      <c r="C172" s="276" t="s">
        <v>866</v>
      </c>
      <c r="D172" s="277"/>
      <c r="E172" s="277"/>
      <c r="F172" s="277"/>
      <c r="G172" s="277"/>
      <c r="H172" s="162"/>
      <c r="I172" s="162"/>
      <c r="J172" s="162"/>
      <c r="K172" s="162"/>
      <c r="L172" s="162"/>
      <c r="M172" s="162"/>
      <c r="N172" s="162"/>
      <c r="O172" s="162"/>
      <c r="P172" s="162"/>
      <c r="Q172" s="162"/>
      <c r="R172" s="162"/>
      <c r="S172" s="162"/>
      <c r="T172" s="162"/>
      <c r="U172" s="162"/>
      <c r="V172" s="162"/>
      <c r="W172" s="162"/>
      <c r="X172" s="162"/>
      <c r="Y172" s="152"/>
      <c r="Z172" s="152"/>
      <c r="AA172" s="152"/>
      <c r="AB172" s="152"/>
      <c r="AC172" s="152"/>
      <c r="AD172" s="152"/>
      <c r="AE172" s="152"/>
      <c r="AF172" s="152"/>
      <c r="AG172" s="152" t="s">
        <v>223</v>
      </c>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row>
    <row r="173" spans="1:60" outlineLevel="1" x14ac:dyDescent="0.2">
      <c r="A173" s="159"/>
      <c r="B173" s="160"/>
      <c r="C173" s="276" t="s">
        <v>862</v>
      </c>
      <c r="D173" s="277"/>
      <c r="E173" s="277"/>
      <c r="F173" s="277"/>
      <c r="G173" s="277"/>
      <c r="H173" s="162"/>
      <c r="I173" s="162"/>
      <c r="J173" s="162"/>
      <c r="K173" s="162"/>
      <c r="L173" s="162"/>
      <c r="M173" s="162"/>
      <c r="N173" s="162"/>
      <c r="O173" s="162"/>
      <c r="P173" s="162"/>
      <c r="Q173" s="162"/>
      <c r="R173" s="162"/>
      <c r="S173" s="162"/>
      <c r="T173" s="162"/>
      <c r="U173" s="162"/>
      <c r="V173" s="162"/>
      <c r="W173" s="162"/>
      <c r="X173" s="162"/>
      <c r="Y173" s="152"/>
      <c r="Z173" s="152"/>
      <c r="AA173" s="152"/>
      <c r="AB173" s="152"/>
      <c r="AC173" s="152"/>
      <c r="AD173" s="152"/>
      <c r="AE173" s="152"/>
      <c r="AF173" s="152"/>
      <c r="AG173" s="152" t="s">
        <v>223</v>
      </c>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row>
    <row r="174" spans="1:60" outlineLevel="1" x14ac:dyDescent="0.2">
      <c r="A174" s="159"/>
      <c r="B174" s="160"/>
      <c r="C174" s="276" t="s">
        <v>867</v>
      </c>
      <c r="D174" s="277"/>
      <c r="E174" s="277"/>
      <c r="F174" s="277"/>
      <c r="G174" s="277"/>
      <c r="H174" s="162"/>
      <c r="I174" s="162"/>
      <c r="J174" s="162"/>
      <c r="K174" s="162"/>
      <c r="L174" s="162"/>
      <c r="M174" s="162"/>
      <c r="N174" s="162"/>
      <c r="O174" s="162"/>
      <c r="P174" s="162"/>
      <c r="Q174" s="162"/>
      <c r="R174" s="162"/>
      <c r="S174" s="162"/>
      <c r="T174" s="162"/>
      <c r="U174" s="162"/>
      <c r="V174" s="162"/>
      <c r="W174" s="162"/>
      <c r="X174" s="162"/>
      <c r="Y174" s="152"/>
      <c r="Z174" s="152"/>
      <c r="AA174" s="152"/>
      <c r="AB174" s="152"/>
      <c r="AC174" s="152"/>
      <c r="AD174" s="152"/>
      <c r="AE174" s="152"/>
      <c r="AF174" s="152"/>
      <c r="AG174" s="152" t="s">
        <v>223</v>
      </c>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row>
    <row r="175" spans="1:60" outlineLevel="1" x14ac:dyDescent="0.2">
      <c r="A175" s="159"/>
      <c r="B175" s="160"/>
      <c r="C175" s="276" t="s">
        <v>868</v>
      </c>
      <c r="D175" s="277"/>
      <c r="E175" s="277"/>
      <c r="F175" s="277"/>
      <c r="G175" s="277"/>
      <c r="H175" s="162"/>
      <c r="I175" s="162"/>
      <c r="J175" s="162"/>
      <c r="K175" s="162"/>
      <c r="L175" s="162"/>
      <c r="M175" s="162"/>
      <c r="N175" s="162"/>
      <c r="O175" s="162"/>
      <c r="P175" s="162"/>
      <c r="Q175" s="162"/>
      <c r="R175" s="162"/>
      <c r="S175" s="162"/>
      <c r="T175" s="162"/>
      <c r="U175" s="162"/>
      <c r="V175" s="162"/>
      <c r="W175" s="162"/>
      <c r="X175" s="162"/>
      <c r="Y175" s="152"/>
      <c r="Z175" s="152"/>
      <c r="AA175" s="152"/>
      <c r="AB175" s="152"/>
      <c r="AC175" s="152"/>
      <c r="AD175" s="152"/>
      <c r="AE175" s="152"/>
      <c r="AF175" s="152"/>
      <c r="AG175" s="152" t="s">
        <v>223</v>
      </c>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outlineLevel="1" x14ac:dyDescent="0.2">
      <c r="A176" s="159"/>
      <c r="B176" s="160"/>
      <c r="C176" s="276" t="s">
        <v>869</v>
      </c>
      <c r="D176" s="277"/>
      <c r="E176" s="277"/>
      <c r="F176" s="277"/>
      <c r="G176" s="277"/>
      <c r="H176" s="162"/>
      <c r="I176" s="162"/>
      <c r="J176" s="162"/>
      <c r="K176" s="162"/>
      <c r="L176" s="162"/>
      <c r="M176" s="162"/>
      <c r="N176" s="162"/>
      <c r="O176" s="162"/>
      <c r="P176" s="162"/>
      <c r="Q176" s="162"/>
      <c r="R176" s="162"/>
      <c r="S176" s="162"/>
      <c r="T176" s="162"/>
      <c r="U176" s="162"/>
      <c r="V176" s="162"/>
      <c r="W176" s="162"/>
      <c r="X176" s="162"/>
      <c r="Y176" s="152"/>
      <c r="Z176" s="152"/>
      <c r="AA176" s="152"/>
      <c r="AB176" s="152"/>
      <c r="AC176" s="152"/>
      <c r="AD176" s="152"/>
      <c r="AE176" s="152"/>
      <c r="AF176" s="152"/>
      <c r="AG176" s="152" t="s">
        <v>223</v>
      </c>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row>
    <row r="177" spans="1:60" outlineLevel="1" x14ac:dyDescent="0.2">
      <c r="A177" s="177">
        <v>50</v>
      </c>
      <c r="B177" s="178" t="s">
        <v>870</v>
      </c>
      <c r="C177" s="195" t="s">
        <v>871</v>
      </c>
      <c r="D177" s="179" t="s">
        <v>858</v>
      </c>
      <c r="E177" s="180">
        <v>1</v>
      </c>
      <c r="F177" s="181"/>
      <c r="G177" s="182">
        <f>ROUND(E177*F177,2)</f>
        <v>0</v>
      </c>
      <c r="H177" s="181"/>
      <c r="I177" s="182">
        <f>ROUND(E177*H177,2)</f>
        <v>0</v>
      </c>
      <c r="J177" s="181"/>
      <c r="K177" s="182">
        <f>ROUND(E177*J177,2)</f>
        <v>0</v>
      </c>
      <c r="L177" s="182">
        <v>21</v>
      </c>
      <c r="M177" s="182">
        <f>G177*(1+L177/100)</f>
        <v>0</v>
      </c>
      <c r="N177" s="182">
        <v>0.02</v>
      </c>
      <c r="O177" s="182">
        <f>ROUND(E177*N177,2)</f>
        <v>0.02</v>
      </c>
      <c r="P177" s="182">
        <v>0</v>
      </c>
      <c r="Q177" s="182">
        <f>ROUND(E177*P177,2)</f>
        <v>0</v>
      </c>
      <c r="R177" s="182"/>
      <c r="S177" s="182" t="s">
        <v>303</v>
      </c>
      <c r="T177" s="182" t="s">
        <v>216</v>
      </c>
      <c r="U177" s="182">
        <v>0</v>
      </c>
      <c r="V177" s="182">
        <f>ROUND(E177*U177,2)</f>
        <v>0</v>
      </c>
      <c r="W177" s="182"/>
      <c r="X177" s="183" t="s">
        <v>250</v>
      </c>
      <c r="Y177" s="152"/>
      <c r="Z177" s="152"/>
      <c r="AA177" s="152"/>
      <c r="AB177" s="152"/>
      <c r="AC177" s="152"/>
      <c r="AD177" s="152"/>
      <c r="AE177" s="152"/>
      <c r="AF177" s="152"/>
      <c r="AG177" s="152" t="s">
        <v>251</v>
      </c>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row>
    <row r="178" spans="1:60" outlineLevel="1" x14ac:dyDescent="0.2">
      <c r="A178" s="159"/>
      <c r="B178" s="160"/>
      <c r="C178" s="253" t="s">
        <v>872</v>
      </c>
      <c r="D178" s="254"/>
      <c r="E178" s="254"/>
      <c r="F178" s="254"/>
      <c r="G178" s="254"/>
      <c r="H178" s="162"/>
      <c r="I178" s="162"/>
      <c r="J178" s="162"/>
      <c r="K178" s="162"/>
      <c r="L178" s="162"/>
      <c r="M178" s="162"/>
      <c r="N178" s="162"/>
      <c r="O178" s="162"/>
      <c r="P178" s="162"/>
      <c r="Q178" s="162"/>
      <c r="R178" s="162"/>
      <c r="S178" s="162"/>
      <c r="T178" s="162"/>
      <c r="U178" s="162"/>
      <c r="V178" s="162"/>
      <c r="W178" s="162"/>
      <c r="X178" s="162"/>
      <c r="Y178" s="152"/>
      <c r="Z178" s="152"/>
      <c r="AA178" s="152"/>
      <c r="AB178" s="152"/>
      <c r="AC178" s="152"/>
      <c r="AD178" s="152"/>
      <c r="AE178" s="152"/>
      <c r="AF178" s="152"/>
      <c r="AG178" s="152" t="s">
        <v>223</v>
      </c>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row>
    <row r="179" spans="1:60" outlineLevel="1" x14ac:dyDescent="0.2">
      <c r="A179" s="159"/>
      <c r="B179" s="160"/>
      <c r="C179" s="276" t="s">
        <v>873</v>
      </c>
      <c r="D179" s="277"/>
      <c r="E179" s="277"/>
      <c r="F179" s="277"/>
      <c r="G179" s="277"/>
      <c r="H179" s="162"/>
      <c r="I179" s="162"/>
      <c r="J179" s="162"/>
      <c r="K179" s="162"/>
      <c r="L179" s="162"/>
      <c r="M179" s="162"/>
      <c r="N179" s="162"/>
      <c r="O179" s="162"/>
      <c r="P179" s="162"/>
      <c r="Q179" s="162"/>
      <c r="R179" s="162"/>
      <c r="S179" s="162"/>
      <c r="T179" s="162"/>
      <c r="U179" s="162"/>
      <c r="V179" s="162"/>
      <c r="W179" s="162"/>
      <c r="X179" s="162"/>
      <c r="Y179" s="152"/>
      <c r="Z179" s="152"/>
      <c r="AA179" s="152"/>
      <c r="AB179" s="152"/>
      <c r="AC179" s="152"/>
      <c r="AD179" s="152"/>
      <c r="AE179" s="152"/>
      <c r="AF179" s="152"/>
      <c r="AG179" s="152" t="s">
        <v>223</v>
      </c>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row>
    <row r="180" spans="1:60" outlineLevel="1" x14ac:dyDescent="0.2">
      <c r="A180" s="159"/>
      <c r="B180" s="160"/>
      <c r="C180" s="276" t="s">
        <v>874</v>
      </c>
      <c r="D180" s="277"/>
      <c r="E180" s="277"/>
      <c r="F180" s="277"/>
      <c r="G180" s="277"/>
      <c r="H180" s="162"/>
      <c r="I180" s="162"/>
      <c r="J180" s="162"/>
      <c r="K180" s="162"/>
      <c r="L180" s="162"/>
      <c r="M180" s="162"/>
      <c r="N180" s="162"/>
      <c r="O180" s="162"/>
      <c r="P180" s="162"/>
      <c r="Q180" s="162"/>
      <c r="R180" s="162"/>
      <c r="S180" s="162"/>
      <c r="T180" s="162"/>
      <c r="U180" s="162"/>
      <c r="V180" s="162"/>
      <c r="W180" s="162"/>
      <c r="X180" s="162"/>
      <c r="Y180" s="152"/>
      <c r="Z180" s="152"/>
      <c r="AA180" s="152"/>
      <c r="AB180" s="152"/>
      <c r="AC180" s="152"/>
      <c r="AD180" s="152"/>
      <c r="AE180" s="152"/>
      <c r="AF180" s="152"/>
      <c r="AG180" s="152" t="s">
        <v>223</v>
      </c>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row>
    <row r="181" spans="1:60" outlineLevel="1" x14ac:dyDescent="0.2">
      <c r="A181" s="159"/>
      <c r="B181" s="160"/>
      <c r="C181" s="276" t="s">
        <v>875</v>
      </c>
      <c r="D181" s="277"/>
      <c r="E181" s="277"/>
      <c r="F181" s="277"/>
      <c r="G181" s="277"/>
      <c r="H181" s="162"/>
      <c r="I181" s="162"/>
      <c r="J181" s="162"/>
      <c r="K181" s="162"/>
      <c r="L181" s="162"/>
      <c r="M181" s="162"/>
      <c r="N181" s="162"/>
      <c r="O181" s="162"/>
      <c r="P181" s="162"/>
      <c r="Q181" s="162"/>
      <c r="R181" s="162"/>
      <c r="S181" s="162"/>
      <c r="T181" s="162"/>
      <c r="U181" s="162"/>
      <c r="V181" s="162"/>
      <c r="W181" s="162"/>
      <c r="X181" s="162"/>
      <c r="Y181" s="152"/>
      <c r="Z181" s="152"/>
      <c r="AA181" s="152"/>
      <c r="AB181" s="152"/>
      <c r="AC181" s="152"/>
      <c r="AD181" s="152"/>
      <c r="AE181" s="152"/>
      <c r="AF181" s="152"/>
      <c r="AG181" s="152" t="s">
        <v>223</v>
      </c>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row>
    <row r="182" spans="1:60" outlineLevel="1" x14ac:dyDescent="0.2">
      <c r="A182" s="159"/>
      <c r="B182" s="160"/>
      <c r="C182" s="276" t="s">
        <v>876</v>
      </c>
      <c r="D182" s="277"/>
      <c r="E182" s="277"/>
      <c r="F182" s="277"/>
      <c r="G182" s="277"/>
      <c r="H182" s="162"/>
      <c r="I182" s="162"/>
      <c r="J182" s="162"/>
      <c r="K182" s="162"/>
      <c r="L182" s="162"/>
      <c r="M182" s="162"/>
      <c r="N182" s="162"/>
      <c r="O182" s="162"/>
      <c r="P182" s="162"/>
      <c r="Q182" s="162"/>
      <c r="R182" s="162"/>
      <c r="S182" s="162"/>
      <c r="T182" s="162"/>
      <c r="U182" s="162"/>
      <c r="V182" s="162"/>
      <c r="W182" s="162"/>
      <c r="X182" s="162"/>
      <c r="Y182" s="152"/>
      <c r="Z182" s="152"/>
      <c r="AA182" s="152"/>
      <c r="AB182" s="152"/>
      <c r="AC182" s="152"/>
      <c r="AD182" s="152"/>
      <c r="AE182" s="152"/>
      <c r="AF182" s="152"/>
      <c r="AG182" s="152" t="s">
        <v>223</v>
      </c>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row>
    <row r="183" spans="1:60" outlineLevel="1" x14ac:dyDescent="0.2">
      <c r="A183" s="159"/>
      <c r="B183" s="160"/>
      <c r="C183" s="276" t="s">
        <v>877</v>
      </c>
      <c r="D183" s="277"/>
      <c r="E183" s="277"/>
      <c r="F183" s="277"/>
      <c r="G183" s="277"/>
      <c r="H183" s="162"/>
      <c r="I183" s="162"/>
      <c r="J183" s="162"/>
      <c r="K183" s="162"/>
      <c r="L183" s="162"/>
      <c r="M183" s="162"/>
      <c r="N183" s="162"/>
      <c r="O183" s="162"/>
      <c r="P183" s="162"/>
      <c r="Q183" s="162"/>
      <c r="R183" s="162"/>
      <c r="S183" s="162"/>
      <c r="T183" s="162"/>
      <c r="U183" s="162"/>
      <c r="V183" s="162"/>
      <c r="W183" s="162"/>
      <c r="X183" s="162"/>
      <c r="Y183" s="152"/>
      <c r="Z183" s="152"/>
      <c r="AA183" s="152"/>
      <c r="AB183" s="152"/>
      <c r="AC183" s="152"/>
      <c r="AD183" s="152"/>
      <c r="AE183" s="152"/>
      <c r="AF183" s="152"/>
      <c r="AG183" s="152" t="s">
        <v>223</v>
      </c>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row>
    <row r="184" spans="1:60" outlineLevel="1" x14ac:dyDescent="0.2">
      <c r="A184" s="159"/>
      <c r="B184" s="160"/>
      <c r="C184" s="276" t="s">
        <v>878</v>
      </c>
      <c r="D184" s="277"/>
      <c r="E184" s="277"/>
      <c r="F184" s="277"/>
      <c r="G184" s="277"/>
      <c r="H184" s="162"/>
      <c r="I184" s="162"/>
      <c r="J184" s="162"/>
      <c r="K184" s="162"/>
      <c r="L184" s="162"/>
      <c r="M184" s="162"/>
      <c r="N184" s="162"/>
      <c r="O184" s="162"/>
      <c r="P184" s="162"/>
      <c r="Q184" s="162"/>
      <c r="R184" s="162"/>
      <c r="S184" s="162"/>
      <c r="T184" s="162"/>
      <c r="U184" s="162"/>
      <c r="V184" s="162"/>
      <c r="W184" s="162"/>
      <c r="X184" s="162"/>
      <c r="Y184" s="152"/>
      <c r="Z184" s="152"/>
      <c r="AA184" s="152"/>
      <c r="AB184" s="152"/>
      <c r="AC184" s="152"/>
      <c r="AD184" s="152"/>
      <c r="AE184" s="152"/>
      <c r="AF184" s="152"/>
      <c r="AG184" s="152" t="s">
        <v>223</v>
      </c>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row>
    <row r="185" spans="1:60" outlineLevel="1" x14ac:dyDescent="0.2">
      <c r="A185" s="159"/>
      <c r="B185" s="160"/>
      <c r="C185" s="276" t="s">
        <v>879</v>
      </c>
      <c r="D185" s="277"/>
      <c r="E185" s="277"/>
      <c r="F185" s="277"/>
      <c r="G185" s="277"/>
      <c r="H185" s="162"/>
      <c r="I185" s="162"/>
      <c r="J185" s="162"/>
      <c r="K185" s="162"/>
      <c r="L185" s="162"/>
      <c r="M185" s="162"/>
      <c r="N185" s="162"/>
      <c r="O185" s="162"/>
      <c r="P185" s="162"/>
      <c r="Q185" s="162"/>
      <c r="R185" s="162"/>
      <c r="S185" s="162"/>
      <c r="T185" s="162"/>
      <c r="U185" s="162"/>
      <c r="V185" s="162"/>
      <c r="W185" s="162"/>
      <c r="X185" s="162"/>
      <c r="Y185" s="152"/>
      <c r="Z185" s="152"/>
      <c r="AA185" s="152"/>
      <c r="AB185" s="152"/>
      <c r="AC185" s="152"/>
      <c r="AD185" s="152"/>
      <c r="AE185" s="152"/>
      <c r="AF185" s="152"/>
      <c r="AG185" s="152" t="s">
        <v>223</v>
      </c>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row>
    <row r="186" spans="1:60" outlineLevel="1" x14ac:dyDescent="0.2">
      <c r="A186" s="159"/>
      <c r="B186" s="160"/>
      <c r="C186" s="276" t="s">
        <v>880</v>
      </c>
      <c r="D186" s="277"/>
      <c r="E186" s="277"/>
      <c r="F186" s="277"/>
      <c r="G186" s="277"/>
      <c r="H186" s="162"/>
      <c r="I186" s="162"/>
      <c r="J186" s="162"/>
      <c r="K186" s="162"/>
      <c r="L186" s="162"/>
      <c r="M186" s="162"/>
      <c r="N186" s="162"/>
      <c r="O186" s="162"/>
      <c r="P186" s="162"/>
      <c r="Q186" s="162"/>
      <c r="R186" s="162"/>
      <c r="S186" s="162"/>
      <c r="T186" s="162"/>
      <c r="U186" s="162"/>
      <c r="V186" s="162"/>
      <c r="W186" s="162"/>
      <c r="X186" s="162"/>
      <c r="Y186" s="152"/>
      <c r="Z186" s="152"/>
      <c r="AA186" s="152"/>
      <c r="AB186" s="152"/>
      <c r="AC186" s="152"/>
      <c r="AD186" s="152"/>
      <c r="AE186" s="152"/>
      <c r="AF186" s="152"/>
      <c r="AG186" s="152" t="s">
        <v>223</v>
      </c>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row>
    <row r="187" spans="1:60" ht="22.5" outlineLevel="1" x14ac:dyDescent="0.2">
      <c r="A187" s="159"/>
      <c r="B187" s="160"/>
      <c r="C187" s="276" t="s">
        <v>881</v>
      </c>
      <c r="D187" s="277"/>
      <c r="E187" s="277"/>
      <c r="F187" s="277"/>
      <c r="G187" s="277"/>
      <c r="H187" s="162"/>
      <c r="I187" s="162"/>
      <c r="J187" s="162"/>
      <c r="K187" s="162"/>
      <c r="L187" s="162"/>
      <c r="M187" s="162"/>
      <c r="N187" s="162"/>
      <c r="O187" s="162"/>
      <c r="P187" s="162"/>
      <c r="Q187" s="162"/>
      <c r="R187" s="162"/>
      <c r="S187" s="162"/>
      <c r="T187" s="162"/>
      <c r="U187" s="162"/>
      <c r="V187" s="162"/>
      <c r="W187" s="162"/>
      <c r="X187" s="162"/>
      <c r="Y187" s="152"/>
      <c r="Z187" s="152"/>
      <c r="AA187" s="152"/>
      <c r="AB187" s="152"/>
      <c r="AC187" s="152"/>
      <c r="AD187" s="152"/>
      <c r="AE187" s="152"/>
      <c r="AF187" s="152"/>
      <c r="AG187" s="152" t="s">
        <v>223</v>
      </c>
      <c r="AH187" s="152"/>
      <c r="AI187" s="152"/>
      <c r="AJ187" s="152"/>
      <c r="AK187" s="152"/>
      <c r="AL187" s="152"/>
      <c r="AM187" s="152"/>
      <c r="AN187" s="152"/>
      <c r="AO187" s="152"/>
      <c r="AP187" s="152"/>
      <c r="AQ187" s="152"/>
      <c r="AR187" s="152"/>
      <c r="AS187" s="152"/>
      <c r="AT187" s="152"/>
      <c r="AU187" s="152"/>
      <c r="AV187" s="152"/>
      <c r="AW187" s="152"/>
      <c r="AX187" s="152"/>
      <c r="AY187" s="152"/>
      <c r="AZ187" s="152"/>
      <c r="BA187" s="191" t="str">
        <f>C187</f>
        <v>výbava: expanzní ventil (je vestavěný), podkladní betonové dlaždice s pryžovou ochranou střechy, řídící box ve venkovním provedení pro plynulé řízení výkonu O až 10 V, povolení chodu, signalizace</v>
      </c>
      <c r="BB187" s="152"/>
      <c r="BC187" s="152"/>
      <c r="BD187" s="152"/>
      <c r="BE187" s="152"/>
      <c r="BF187" s="152"/>
      <c r="BG187" s="152"/>
      <c r="BH187" s="152"/>
    </row>
    <row r="188" spans="1:60" ht="22.5" outlineLevel="1" x14ac:dyDescent="0.2">
      <c r="A188" s="159"/>
      <c r="B188" s="160"/>
      <c r="C188" s="276" t="s">
        <v>882</v>
      </c>
      <c r="D188" s="277"/>
      <c r="E188" s="277"/>
      <c r="F188" s="277"/>
      <c r="G188" s="277"/>
      <c r="H188" s="162"/>
      <c r="I188" s="162"/>
      <c r="J188" s="162"/>
      <c r="K188" s="162"/>
      <c r="L188" s="162"/>
      <c r="M188" s="162"/>
      <c r="N188" s="162"/>
      <c r="O188" s="162"/>
      <c r="P188" s="162"/>
      <c r="Q188" s="162"/>
      <c r="R188" s="162"/>
      <c r="S188" s="162"/>
      <c r="T188" s="162"/>
      <c r="U188" s="162"/>
      <c r="V188" s="162"/>
      <c r="W188" s="162"/>
      <c r="X188" s="162"/>
      <c r="Y188" s="152"/>
      <c r="Z188" s="152"/>
      <c r="AA188" s="152"/>
      <c r="AB188" s="152"/>
      <c r="AC188" s="152"/>
      <c r="AD188" s="152"/>
      <c r="AE188" s="152"/>
      <c r="AF188" s="152"/>
      <c r="AG188" s="152" t="s">
        <v>223</v>
      </c>
      <c r="AH188" s="152"/>
      <c r="AI188" s="152"/>
      <c r="AJ188" s="152"/>
      <c r="AK188" s="152"/>
      <c r="AL188" s="152"/>
      <c r="AM188" s="152"/>
      <c r="AN188" s="152"/>
      <c r="AO188" s="152"/>
      <c r="AP188" s="152"/>
      <c r="AQ188" s="152"/>
      <c r="AR188" s="152"/>
      <c r="AS188" s="152"/>
      <c r="AT188" s="152"/>
      <c r="AU188" s="152"/>
      <c r="AV188" s="152"/>
      <c r="AW188" s="152"/>
      <c r="AX188" s="152"/>
      <c r="AY188" s="152"/>
      <c r="AZ188" s="152"/>
      <c r="BA188" s="191" t="str">
        <f>C188</f>
        <v>poruchy, spínání napětím 12VDC/2mA (sepnout volným kontaktem), řízení výkonu napětím 0-lOVDC s propojeným potenciálem OV, logický výstup kontakt relé se zatížením SOVAC/DC 200mA, (referenční</v>
      </c>
      <c r="BB188" s="152"/>
      <c r="BC188" s="152"/>
      <c r="BD188" s="152"/>
      <c r="BE188" s="152"/>
      <c r="BF188" s="152"/>
      <c r="BG188" s="152"/>
      <c r="BH188" s="152"/>
    </row>
    <row r="189" spans="1:60" outlineLevel="1" x14ac:dyDescent="0.2">
      <c r="A189" s="159"/>
      <c r="B189" s="160"/>
      <c r="C189" s="276" t="s">
        <v>883</v>
      </c>
      <c r="D189" s="277"/>
      <c r="E189" s="277"/>
      <c r="F189" s="277"/>
      <c r="G189" s="277"/>
      <c r="H189" s="162"/>
      <c r="I189" s="162"/>
      <c r="J189" s="162"/>
      <c r="K189" s="162"/>
      <c r="L189" s="162"/>
      <c r="M189" s="162"/>
      <c r="N189" s="162"/>
      <c r="O189" s="162"/>
      <c r="P189" s="162"/>
      <c r="Q189" s="162"/>
      <c r="R189" s="162"/>
      <c r="S189" s="162"/>
      <c r="T189" s="162"/>
      <c r="U189" s="162"/>
      <c r="V189" s="162"/>
      <c r="W189" s="162"/>
      <c r="X189" s="162"/>
      <c r="Y189" s="152"/>
      <c r="Z189" s="152"/>
      <c r="AA189" s="152"/>
      <c r="AB189" s="152"/>
      <c r="AC189" s="152"/>
      <c r="AD189" s="152"/>
      <c r="AE189" s="152"/>
      <c r="AF189" s="152"/>
      <c r="AG189" s="152" t="s">
        <v>223</v>
      </c>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row>
    <row r="190" spans="1:60" ht="22.5" outlineLevel="1" x14ac:dyDescent="0.2">
      <c r="A190" s="177">
        <v>51</v>
      </c>
      <c r="B190" s="178" t="s">
        <v>884</v>
      </c>
      <c r="C190" s="195" t="s">
        <v>885</v>
      </c>
      <c r="D190" s="179" t="s">
        <v>619</v>
      </c>
      <c r="E190" s="180">
        <v>1</v>
      </c>
      <c r="F190" s="181"/>
      <c r="G190" s="182">
        <f>ROUND(E190*F190,2)</f>
        <v>0</v>
      </c>
      <c r="H190" s="181"/>
      <c r="I190" s="182">
        <f>ROUND(E190*H190,2)</f>
        <v>0</v>
      </c>
      <c r="J190" s="181"/>
      <c r="K190" s="182">
        <f>ROUND(E190*J190,2)</f>
        <v>0</v>
      </c>
      <c r="L190" s="182">
        <v>21</v>
      </c>
      <c r="M190" s="182">
        <f>G190*(1+L190/100)</f>
        <v>0</v>
      </c>
      <c r="N190" s="182">
        <v>0</v>
      </c>
      <c r="O190" s="182">
        <f>ROUND(E190*N190,2)</f>
        <v>0</v>
      </c>
      <c r="P190" s="182">
        <v>0</v>
      </c>
      <c r="Q190" s="182">
        <f>ROUND(E190*P190,2)</f>
        <v>0</v>
      </c>
      <c r="R190" s="182"/>
      <c r="S190" s="182" t="s">
        <v>303</v>
      </c>
      <c r="T190" s="182" t="s">
        <v>232</v>
      </c>
      <c r="U190" s="182">
        <v>0</v>
      </c>
      <c r="V190" s="182">
        <f>ROUND(E190*U190,2)</f>
        <v>0</v>
      </c>
      <c r="W190" s="182"/>
      <c r="X190" s="183" t="s">
        <v>270</v>
      </c>
      <c r="Y190" s="152"/>
      <c r="Z190" s="152"/>
      <c r="AA190" s="152"/>
      <c r="AB190" s="152"/>
      <c r="AC190" s="152"/>
      <c r="AD190" s="152"/>
      <c r="AE190" s="152"/>
      <c r="AF190" s="152"/>
      <c r="AG190" s="152" t="s">
        <v>271</v>
      </c>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row>
    <row r="191" spans="1:60" outlineLevel="1" x14ac:dyDescent="0.2">
      <c r="A191" s="159"/>
      <c r="B191" s="160"/>
      <c r="C191" s="253" t="s">
        <v>886</v>
      </c>
      <c r="D191" s="254"/>
      <c r="E191" s="254"/>
      <c r="F191" s="254"/>
      <c r="G191" s="254"/>
      <c r="H191" s="162"/>
      <c r="I191" s="162"/>
      <c r="J191" s="162"/>
      <c r="K191" s="162"/>
      <c r="L191" s="162"/>
      <c r="M191" s="162"/>
      <c r="N191" s="162"/>
      <c r="O191" s="162"/>
      <c r="P191" s="162"/>
      <c r="Q191" s="162"/>
      <c r="R191" s="162"/>
      <c r="S191" s="162"/>
      <c r="T191" s="162"/>
      <c r="U191" s="162"/>
      <c r="V191" s="162"/>
      <c r="W191" s="162"/>
      <c r="X191" s="162"/>
      <c r="Y191" s="152"/>
      <c r="Z191" s="152"/>
      <c r="AA191" s="152"/>
      <c r="AB191" s="152"/>
      <c r="AC191" s="152"/>
      <c r="AD191" s="152"/>
      <c r="AE191" s="152"/>
      <c r="AF191" s="152"/>
      <c r="AG191" s="152" t="s">
        <v>223</v>
      </c>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row>
    <row r="192" spans="1:60" outlineLevel="1" x14ac:dyDescent="0.2">
      <c r="A192" s="159"/>
      <c r="B192" s="160"/>
      <c r="C192" s="276" t="s">
        <v>887</v>
      </c>
      <c r="D192" s="277"/>
      <c r="E192" s="277"/>
      <c r="F192" s="277"/>
      <c r="G192" s="277"/>
      <c r="H192" s="162"/>
      <c r="I192" s="162"/>
      <c r="J192" s="162"/>
      <c r="K192" s="162"/>
      <c r="L192" s="162"/>
      <c r="M192" s="162"/>
      <c r="N192" s="162"/>
      <c r="O192" s="162"/>
      <c r="P192" s="162"/>
      <c r="Q192" s="162"/>
      <c r="R192" s="162"/>
      <c r="S192" s="162"/>
      <c r="T192" s="162"/>
      <c r="U192" s="162"/>
      <c r="V192" s="162"/>
      <c r="W192" s="162"/>
      <c r="X192" s="162"/>
      <c r="Y192" s="152"/>
      <c r="Z192" s="152"/>
      <c r="AA192" s="152"/>
      <c r="AB192" s="152"/>
      <c r="AC192" s="152"/>
      <c r="AD192" s="152"/>
      <c r="AE192" s="152"/>
      <c r="AF192" s="152"/>
      <c r="AG192" s="152" t="s">
        <v>223</v>
      </c>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row>
    <row r="193" spans="1:60" outlineLevel="1" x14ac:dyDescent="0.2">
      <c r="A193" s="159">
        <v>52</v>
      </c>
      <c r="B193" s="160" t="s">
        <v>888</v>
      </c>
      <c r="C193" s="200" t="s">
        <v>889</v>
      </c>
      <c r="D193" s="161" t="s">
        <v>0</v>
      </c>
      <c r="E193" s="199"/>
      <c r="F193" s="163"/>
      <c r="G193" s="162">
        <f>ROUND(E193*F193,2)</f>
        <v>0</v>
      </c>
      <c r="H193" s="163"/>
      <c r="I193" s="162">
        <f>ROUND(E193*H193,2)</f>
        <v>0</v>
      </c>
      <c r="J193" s="163"/>
      <c r="K193" s="162">
        <f>ROUND(E193*J193,2)</f>
        <v>0</v>
      </c>
      <c r="L193" s="162">
        <v>21</v>
      </c>
      <c r="M193" s="162">
        <f>G193*(1+L193/100)</f>
        <v>0</v>
      </c>
      <c r="N193" s="162">
        <v>0</v>
      </c>
      <c r="O193" s="162">
        <f>ROUND(E193*N193,2)</f>
        <v>0</v>
      </c>
      <c r="P193" s="162">
        <v>0</v>
      </c>
      <c r="Q193" s="162">
        <f>ROUND(E193*P193,2)</f>
        <v>0</v>
      </c>
      <c r="R193" s="162"/>
      <c r="S193" s="162" t="s">
        <v>215</v>
      </c>
      <c r="T193" s="162" t="s">
        <v>215</v>
      </c>
      <c r="U193" s="162">
        <v>0</v>
      </c>
      <c r="V193" s="162">
        <f>ROUND(E193*U193,2)</f>
        <v>0</v>
      </c>
      <c r="W193" s="162"/>
      <c r="X193" s="162" t="s">
        <v>384</v>
      </c>
      <c r="Y193" s="152"/>
      <c r="Z193" s="152"/>
      <c r="AA193" s="152"/>
      <c r="AB193" s="152"/>
      <c r="AC193" s="152"/>
      <c r="AD193" s="152"/>
      <c r="AE193" s="152"/>
      <c r="AF193" s="152"/>
      <c r="AG193" s="152" t="s">
        <v>385</v>
      </c>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row>
    <row r="194" spans="1:60" outlineLevel="1" x14ac:dyDescent="0.2">
      <c r="A194" s="159">
        <v>53</v>
      </c>
      <c r="B194" s="160" t="s">
        <v>890</v>
      </c>
      <c r="C194" s="200" t="s">
        <v>891</v>
      </c>
      <c r="D194" s="161" t="s">
        <v>0</v>
      </c>
      <c r="E194" s="199"/>
      <c r="F194" s="163"/>
      <c r="G194" s="162">
        <f>ROUND(E194*F194,2)</f>
        <v>0</v>
      </c>
      <c r="H194" s="163"/>
      <c r="I194" s="162">
        <f>ROUND(E194*H194,2)</f>
        <v>0</v>
      </c>
      <c r="J194" s="163"/>
      <c r="K194" s="162">
        <f>ROUND(E194*J194,2)</f>
        <v>0</v>
      </c>
      <c r="L194" s="162">
        <v>21</v>
      </c>
      <c r="M194" s="162">
        <f>G194*(1+L194/100)</f>
        <v>0</v>
      </c>
      <c r="N194" s="162">
        <v>0</v>
      </c>
      <c r="O194" s="162">
        <f>ROUND(E194*N194,2)</f>
        <v>0</v>
      </c>
      <c r="P194" s="162">
        <v>0</v>
      </c>
      <c r="Q194" s="162">
        <f>ROUND(E194*P194,2)</f>
        <v>0</v>
      </c>
      <c r="R194" s="162"/>
      <c r="S194" s="162" t="s">
        <v>215</v>
      </c>
      <c r="T194" s="162" t="s">
        <v>215</v>
      </c>
      <c r="U194" s="162">
        <v>0</v>
      </c>
      <c r="V194" s="162">
        <f>ROUND(E194*U194,2)</f>
        <v>0</v>
      </c>
      <c r="W194" s="162"/>
      <c r="X194" s="162" t="s">
        <v>384</v>
      </c>
      <c r="Y194" s="152"/>
      <c r="Z194" s="152"/>
      <c r="AA194" s="152"/>
      <c r="AB194" s="152"/>
      <c r="AC194" s="152"/>
      <c r="AD194" s="152"/>
      <c r="AE194" s="152"/>
      <c r="AF194" s="152"/>
      <c r="AG194" s="152" t="s">
        <v>385</v>
      </c>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row>
    <row r="195" spans="1:60" x14ac:dyDescent="0.2">
      <c r="A195" s="167" t="s">
        <v>210</v>
      </c>
      <c r="B195" s="168" t="s">
        <v>164</v>
      </c>
      <c r="C195" s="193" t="s">
        <v>165</v>
      </c>
      <c r="D195" s="169"/>
      <c r="E195" s="170"/>
      <c r="F195" s="171"/>
      <c r="G195" s="171">
        <f>SUMIF(AG196:AG205,"&lt;&gt;NOR",G196:G205)</f>
        <v>0</v>
      </c>
      <c r="H195" s="171"/>
      <c r="I195" s="171">
        <f>SUM(I196:I205)</f>
        <v>0</v>
      </c>
      <c r="J195" s="171"/>
      <c r="K195" s="171">
        <f>SUM(K196:K205)</f>
        <v>0</v>
      </c>
      <c r="L195" s="171"/>
      <c r="M195" s="171">
        <f>SUM(M196:M205)</f>
        <v>0</v>
      </c>
      <c r="N195" s="171"/>
      <c r="O195" s="171">
        <f>SUM(O196:O205)</f>
        <v>0</v>
      </c>
      <c r="P195" s="171"/>
      <c r="Q195" s="171">
        <f>SUM(Q196:Q205)</f>
        <v>0</v>
      </c>
      <c r="R195" s="171"/>
      <c r="S195" s="171"/>
      <c r="T195" s="171"/>
      <c r="U195" s="171"/>
      <c r="V195" s="171">
        <f>SUM(V196:V205)</f>
        <v>7.1</v>
      </c>
      <c r="W195" s="171"/>
      <c r="X195" s="172"/>
      <c r="AG195" t="s">
        <v>211</v>
      </c>
    </row>
    <row r="196" spans="1:60" ht="22.5" outlineLevel="1" x14ac:dyDescent="0.2">
      <c r="A196" s="177">
        <v>54</v>
      </c>
      <c r="B196" s="178" t="s">
        <v>892</v>
      </c>
      <c r="C196" s="195" t="s">
        <v>893</v>
      </c>
      <c r="D196" s="179" t="s">
        <v>288</v>
      </c>
      <c r="E196" s="180">
        <v>10</v>
      </c>
      <c r="F196" s="181"/>
      <c r="G196" s="182">
        <f>ROUND(E196*F196,2)</f>
        <v>0</v>
      </c>
      <c r="H196" s="181"/>
      <c r="I196" s="182">
        <f>ROUND(E196*H196,2)</f>
        <v>0</v>
      </c>
      <c r="J196" s="181"/>
      <c r="K196" s="182">
        <f>ROUND(E196*J196,2)</f>
        <v>0</v>
      </c>
      <c r="L196" s="182">
        <v>21</v>
      </c>
      <c r="M196" s="182">
        <f>G196*(1+L196/100)</f>
        <v>0</v>
      </c>
      <c r="N196" s="182">
        <v>0</v>
      </c>
      <c r="O196" s="182">
        <f>ROUND(E196*N196,2)</f>
        <v>0</v>
      </c>
      <c r="P196" s="182">
        <v>0</v>
      </c>
      <c r="Q196" s="182">
        <f>ROUND(E196*P196,2)</f>
        <v>0</v>
      </c>
      <c r="R196" s="182"/>
      <c r="S196" s="182" t="s">
        <v>303</v>
      </c>
      <c r="T196" s="182" t="s">
        <v>216</v>
      </c>
      <c r="U196" s="182">
        <v>0.71</v>
      </c>
      <c r="V196" s="182">
        <f>ROUND(E196*U196,2)</f>
        <v>7.1</v>
      </c>
      <c r="W196" s="182"/>
      <c r="X196" s="183" t="s">
        <v>250</v>
      </c>
      <c r="Y196" s="152"/>
      <c r="Z196" s="152"/>
      <c r="AA196" s="152"/>
      <c r="AB196" s="152"/>
      <c r="AC196" s="152"/>
      <c r="AD196" s="152"/>
      <c r="AE196" s="152"/>
      <c r="AF196" s="152"/>
      <c r="AG196" s="152" t="s">
        <v>251</v>
      </c>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row>
    <row r="197" spans="1:60" outlineLevel="1" x14ac:dyDescent="0.2">
      <c r="A197" s="159"/>
      <c r="B197" s="160"/>
      <c r="C197" s="253" t="s">
        <v>894</v>
      </c>
      <c r="D197" s="254"/>
      <c r="E197" s="254"/>
      <c r="F197" s="254"/>
      <c r="G197" s="254"/>
      <c r="H197" s="162"/>
      <c r="I197" s="162"/>
      <c r="J197" s="162"/>
      <c r="K197" s="162"/>
      <c r="L197" s="162"/>
      <c r="M197" s="162"/>
      <c r="N197" s="162"/>
      <c r="O197" s="162"/>
      <c r="P197" s="162"/>
      <c r="Q197" s="162"/>
      <c r="R197" s="162"/>
      <c r="S197" s="162"/>
      <c r="T197" s="162"/>
      <c r="U197" s="162"/>
      <c r="V197" s="162"/>
      <c r="W197" s="162"/>
      <c r="X197" s="162"/>
      <c r="Y197" s="152"/>
      <c r="Z197" s="152"/>
      <c r="AA197" s="152"/>
      <c r="AB197" s="152"/>
      <c r="AC197" s="152"/>
      <c r="AD197" s="152"/>
      <c r="AE197" s="152"/>
      <c r="AF197" s="152"/>
      <c r="AG197" s="152" t="s">
        <v>223</v>
      </c>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row>
    <row r="198" spans="1:60" outlineLevel="1" x14ac:dyDescent="0.2">
      <c r="A198" s="159"/>
      <c r="B198" s="160"/>
      <c r="C198" s="276" t="s">
        <v>895</v>
      </c>
      <c r="D198" s="277"/>
      <c r="E198" s="277"/>
      <c r="F198" s="277"/>
      <c r="G198" s="277"/>
      <c r="H198" s="162"/>
      <c r="I198" s="162"/>
      <c r="J198" s="162"/>
      <c r="K198" s="162"/>
      <c r="L198" s="162"/>
      <c r="M198" s="162"/>
      <c r="N198" s="162"/>
      <c r="O198" s="162"/>
      <c r="P198" s="162"/>
      <c r="Q198" s="162"/>
      <c r="R198" s="162"/>
      <c r="S198" s="162"/>
      <c r="T198" s="162"/>
      <c r="U198" s="162"/>
      <c r="V198" s="162"/>
      <c r="W198" s="162"/>
      <c r="X198" s="162"/>
      <c r="Y198" s="152"/>
      <c r="Z198" s="152"/>
      <c r="AA198" s="152"/>
      <c r="AB198" s="152"/>
      <c r="AC198" s="152"/>
      <c r="AD198" s="152"/>
      <c r="AE198" s="152"/>
      <c r="AF198" s="152"/>
      <c r="AG198" s="152" t="s">
        <v>223</v>
      </c>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row>
    <row r="199" spans="1:60" ht="22.5" outlineLevel="1" x14ac:dyDescent="0.2">
      <c r="A199" s="159"/>
      <c r="B199" s="160"/>
      <c r="C199" s="276" t="s">
        <v>896</v>
      </c>
      <c r="D199" s="277"/>
      <c r="E199" s="277"/>
      <c r="F199" s="277"/>
      <c r="G199" s="277"/>
      <c r="H199" s="162"/>
      <c r="I199" s="162"/>
      <c r="J199" s="162"/>
      <c r="K199" s="162"/>
      <c r="L199" s="162"/>
      <c r="M199" s="162"/>
      <c r="N199" s="162"/>
      <c r="O199" s="162"/>
      <c r="P199" s="162"/>
      <c r="Q199" s="162"/>
      <c r="R199" s="162"/>
      <c r="S199" s="162"/>
      <c r="T199" s="162"/>
      <c r="U199" s="162"/>
      <c r="V199" s="162"/>
      <c r="W199" s="162"/>
      <c r="X199" s="162"/>
      <c r="Y199" s="152"/>
      <c r="Z199" s="152"/>
      <c r="AA199" s="152"/>
      <c r="AB199" s="152"/>
      <c r="AC199" s="152"/>
      <c r="AD199" s="152"/>
      <c r="AE199" s="152"/>
      <c r="AF199" s="152"/>
      <c r="AG199" s="152" t="s">
        <v>223</v>
      </c>
      <c r="AH199" s="152"/>
      <c r="AI199" s="152"/>
      <c r="AJ199" s="152"/>
      <c r="AK199" s="152"/>
      <c r="AL199" s="152"/>
      <c r="AM199" s="152"/>
      <c r="AN199" s="152"/>
      <c r="AO199" s="152"/>
      <c r="AP199" s="152"/>
      <c r="AQ199" s="152"/>
      <c r="AR199" s="152"/>
      <c r="AS199" s="152"/>
      <c r="AT199" s="152"/>
      <c r="AU199" s="152"/>
      <c r="AV199" s="152"/>
      <c r="AW199" s="152"/>
      <c r="AX199" s="152"/>
      <c r="AY199" s="152"/>
      <c r="AZ199" s="152"/>
      <c r="BA199" s="191" t="str">
        <f>C199</f>
        <v>včetně: náplně chladiva, závěsného, spojovacího a montážního materiálu, nátěru nebo ochranného krytu proti účinkům UV záření (pouze ve venkovním prostředí)</v>
      </c>
      <c r="BB199" s="152"/>
      <c r="BC199" s="152"/>
      <c r="BD199" s="152"/>
      <c r="BE199" s="152"/>
      <c r="BF199" s="152"/>
      <c r="BG199" s="152"/>
      <c r="BH199" s="152"/>
    </row>
    <row r="200" spans="1:60" outlineLevel="1" x14ac:dyDescent="0.2">
      <c r="A200" s="177">
        <v>55</v>
      </c>
      <c r="B200" s="178" t="s">
        <v>897</v>
      </c>
      <c r="C200" s="195" t="s">
        <v>898</v>
      </c>
      <c r="D200" s="179" t="s">
        <v>823</v>
      </c>
      <c r="E200" s="180">
        <v>1</v>
      </c>
      <c r="F200" s="181"/>
      <c r="G200" s="182">
        <f>ROUND(E200*F200,2)</f>
        <v>0</v>
      </c>
      <c r="H200" s="181"/>
      <c r="I200" s="182">
        <f>ROUND(E200*H200,2)</f>
        <v>0</v>
      </c>
      <c r="J200" s="181"/>
      <c r="K200" s="182">
        <f>ROUND(E200*J200,2)</f>
        <v>0</v>
      </c>
      <c r="L200" s="182">
        <v>21</v>
      </c>
      <c r="M200" s="182">
        <f>G200*(1+L200/100)</f>
        <v>0</v>
      </c>
      <c r="N200" s="182">
        <v>0</v>
      </c>
      <c r="O200" s="182">
        <f>ROUND(E200*N200,2)</f>
        <v>0</v>
      </c>
      <c r="P200" s="182">
        <v>0</v>
      </c>
      <c r="Q200" s="182">
        <f>ROUND(E200*P200,2)</f>
        <v>0</v>
      </c>
      <c r="R200" s="182"/>
      <c r="S200" s="182" t="s">
        <v>303</v>
      </c>
      <c r="T200" s="182" t="s">
        <v>232</v>
      </c>
      <c r="U200" s="182">
        <v>0</v>
      </c>
      <c r="V200" s="182">
        <f>ROUND(E200*U200,2)</f>
        <v>0</v>
      </c>
      <c r="W200" s="182"/>
      <c r="X200" s="183" t="s">
        <v>250</v>
      </c>
      <c r="Y200" s="152"/>
      <c r="Z200" s="152"/>
      <c r="AA200" s="152"/>
      <c r="AB200" s="152"/>
      <c r="AC200" s="152"/>
      <c r="AD200" s="152"/>
      <c r="AE200" s="152"/>
      <c r="AF200" s="152"/>
      <c r="AG200" s="152" t="s">
        <v>251</v>
      </c>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row>
    <row r="201" spans="1:60" outlineLevel="1" x14ac:dyDescent="0.2">
      <c r="A201" s="159"/>
      <c r="B201" s="160"/>
      <c r="C201" s="253" t="s">
        <v>898</v>
      </c>
      <c r="D201" s="254"/>
      <c r="E201" s="254"/>
      <c r="F201" s="254"/>
      <c r="G201" s="254"/>
      <c r="H201" s="162"/>
      <c r="I201" s="162"/>
      <c r="J201" s="162"/>
      <c r="K201" s="162"/>
      <c r="L201" s="162"/>
      <c r="M201" s="162"/>
      <c r="N201" s="162"/>
      <c r="O201" s="162"/>
      <c r="P201" s="162"/>
      <c r="Q201" s="162"/>
      <c r="R201" s="162"/>
      <c r="S201" s="162"/>
      <c r="T201" s="162"/>
      <c r="U201" s="162"/>
      <c r="V201" s="162"/>
      <c r="W201" s="162"/>
      <c r="X201" s="162"/>
      <c r="Y201" s="152"/>
      <c r="Z201" s="152"/>
      <c r="AA201" s="152"/>
      <c r="AB201" s="152"/>
      <c r="AC201" s="152"/>
      <c r="AD201" s="152"/>
      <c r="AE201" s="152"/>
      <c r="AF201" s="152"/>
      <c r="AG201" s="152" t="s">
        <v>223</v>
      </c>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row>
    <row r="202" spans="1:60" outlineLevel="1" x14ac:dyDescent="0.2">
      <c r="A202" s="159"/>
      <c r="B202" s="160"/>
      <c r="C202" s="276" t="s">
        <v>899</v>
      </c>
      <c r="D202" s="277"/>
      <c r="E202" s="277"/>
      <c r="F202" s="277"/>
      <c r="G202" s="277"/>
      <c r="H202" s="162"/>
      <c r="I202" s="162"/>
      <c r="J202" s="162"/>
      <c r="K202" s="162"/>
      <c r="L202" s="162"/>
      <c r="M202" s="162"/>
      <c r="N202" s="162"/>
      <c r="O202" s="162"/>
      <c r="P202" s="162"/>
      <c r="Q202" s="162"/>
      <c r="R202" s="162"/>
      <c r="S202" s="162"/>
      <c r="T202" s="162"/>
      <c r="U202" s="162"/>
      <c r="V202" s="162"/>
      <c r="W202" s="162"/>
      <c r="X202" s="162"/>
      <c r="Y202" s="152"/>
      <c r="Z202" s="152"/>
      <c r="AA202" s="152"/>
      <c r="AB202" s="152"/>
      <c r="AC202" s="152"/>
      <c r="AD202" s="152"/>
      <c r="AE202" s="152"/>
      <c r="AF202" s="152"/>
      <c r="AG202" s="152" t="s">
        <v>223</v>
      </c>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row>
    <row r="203" spans="1:60" outlineLevel="1" x14ac:dyDescent="0.2">
      <c r="A203" s="159"/>
      <c r="B203" s="160"/>
      <c r="C203" s="276" t="s">
        <v>900</v>
      </c>
      <c r="D203" s="277"/>
      <c r="E203" s="277"/>
      <c r="F203" s="277"/>
      <c r="G203" s="277"/>
      <c r="H203" s="162"/>
      <c r="I203" s="162"/>
      <c r="J203" s="162"/>
      <c r="K203" s="162"/>
      <c r="L203" s="162"/>
      <c r="M203" s="162"/>
      <c r="N203" s="162"/>
      <c r="O203" s="162"/>
      <c r="P203" s="162"/>
      <c r="Q203" s="162"/>
      <c r="R203" s="162"/>
      <c r="S203" s="162"/>
      <c r="T203" s="162"/>
      <c r="U203" s="162"/>
      <c r="V203" s="162"/>
      <c r="W203" s="162"/>
      <c r="X203" s="162"/>
      <c r="Y203" s="152"/>
      <c r="Z203" s="152"/>
      <c r="AA203" s="152"/>
      <c r="AB203" s="152"/>
      <c r="AC203" s="152"/>
      <c r="AD203" s="152"/>
      <c r="AE203" s="152"/>
      <c r="AF203" s="152"/>
      <c r="AG203" s="152" t="s">
        <v>223</v>
      </c>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row>
    <row r="204" spans="1:60" outlineLevel="1" x14ac:dyDescent="0.2">
      <c r="A204" s="159">
        <v>56</v>
      </c>
      <c r="B204" s="160" t="s">
        <v>499</v>
      </c>
      <c r="C204" s="200" t="s">
        <v>500</v>
      </c>
      <c r="D204" s="161" t="s">
        <v>0</v>
      </c>
      <c r="E204" s="199"/>
      <c r="F204" s="163"/>
      <c r="G204" s="162">
        <f>ROUND(E204*F204,2)</f>
        <v>0</v>
      </c>
      <c r="H204" s="163"/>
      <c r="I204" s="162">
        <f>ROUND(E204*H204,2)</f>
        <v>0</v>
      </c>
      <c r="J204" s="163"/>
      <c r="K204" s="162">
        <f>ROUND(E204*J204,2)</f>
        <v>0</v>
      </c>
      <c r="L204" s="162">
        <v>21</v>
      </c>
      <c r="M204" s="162">
        <f>G204*(1+L204/100)</f>
        <v>0</v>
      </c>
      <c r="N204" s="162">
        <v>0</v>
      </c>
      <c r="O204" s="162">
        <f>ROUND(E204*N204,2)</f>
        <v>0</v>
      </c>
      <c r="P204" s="162">
        <v>0</v>
      </c>
      <c r="Q204" s="162">
        <f>ROUND(E204*P204,2)</f>
        <v>0</v>
      </c>
      <c r="R204" s="162"/>
      <c r="S204" s="162" t="s">
        <v>215</v>
      </c>
      <c r="T204" s="162" t="s">
        <v>215</v>
      </c>
      <c r="U204" s="162">
        <v>0</v>
      </c>
      <c r="V204" s="162">
        <f>ROUND(E204*U204,2)</f>
        <v>0</v>
      </c>
      <c r="W204" s="162"/>
      <c r="X204" s="162" t="s">
        <v>384</v>
      </c>
      <c r="Y204" s="152"/>
      <c r="Z204" s="152"/>
      <c r="AA204" s="152"/>
      <c r="AB204" s="152"/>
      <c r="AC204" s="152"/>
      <c r="AD204" s="152"/>
      <c r="AE204" s="152"/>
      <c r="AF204" s="152"/>
      <c r="AG204" s="152" t="s">
        <v>385</v>
      </c>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row>
    <row r="205" spans="1:60" outlineLevel="1" x14ac:dyDescent="0.2">
      <c r="A205" s="159">
        <v>57</v>
      </c>
      <c r="B205" s="160" t="s">
        <v>501</v>
      </c>
      <c r="C205" s="200" t="s">
        <v>502</v>
      </c>
      <c r="D205" s="161" t="s">
        <v>0</v>
      </c>
      <c r="E205" s="199"/>
      <c r="F205" s="163"/>
      <c r="G205" s="162">
        <f>ROUND(E205*F205,2)</f>
        <v>0</v>
      </c>
      <c r="H205" s="163"/>
      <c r="I205" s="162">
        <f>ROUND(E205*H205,2)</f>
        <v>0</v>
      </c>
      <c r="J205" s="163"/>
      <c r="K205" s="162">
        <f>ROUND(E205*J205,2)</f>
        <v>0</v>
      </c>
      <c r="L205" s="162">
        <v>21</v>
      </c>
      <c r="M205" s="162">
        <f>G205*(1+L205/100)</f>
        <v>0</v>
      </c>
      <c r="N205" s="162">
        <v>0</v>
      </c>
      <c r="O205" s="162">
        <f>ROUND(E205*N205,2)</f>
        <v>0</v>
      </c>
      <c r="P205" s="162">
        <v>0</v>
      </c>
      <c r="Q205" s="162">
        <f>ROUND(E205*P205,2)</f>
        <v>0</v>
      </c>
      <c r="R205" s="162"/>
      <c r="S205" s="162" t="s">
        <v>215</v>
      </c>
      <c r="T205" s="162" t="s">
        <v>215</v>
      </c>
      <c r="U205" s="162">
        <v>0</v>
      </c>
      <c r="V205" s="162">
        <f>ROUND(E205*U205,2)</f>
        <v>0</v>
      </c>
      <c r="W205" s="162"/>
      <c r="X205" s="162" t="s">
        <v>384</v>
      </c>
      <c r="Y205" s="152"/>
      <c r="Z205" s="152"/>
      <c r="AA205" s="152"/>
      <c r="AB205" s="152"/>
      <c r="AC205" s="152"/>
      <c r="AD205" s="152"/>
      <c r="AE205" s="152"/>
      <c r="AF205" s="152"/>
      <c r="AG205" s="152" t="s">
        <v>385</v>
      </c>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row>
    <row r="206" spans="1:60" x14ac:dyDescent="0.2">
      <c r="A206" s="167" t="s">
        <v>210</v>
      </c>
      <c r="B206" s="168" t="s">
        <v>183</v>
      </c>
      <c r="C206" s="193" t="s">
        <v>30</v>
      </c>
      <c r="D206" s="169"/>
      <c r="E206" s="170"/>
      <c r="F206" s="171"/>
      <c r="G206" s="171">
        <f>SUMIF(AG207:AG216,"&lt;&gt;NOR",G207:G216)</f>
        <v>0</v>
      </c>
      <c r="H206" s="171"/>
      <c r="I206" s="171">
        <f>SUM(I207:I216)</f>
        <v>0</v>
      </c>
      <c r="J206" s="171"/>
      <c r="K206" s="171">
        <f>SUM(K207:K216)</f>
        <v>0</v>
      </c>
      <c r="L206" s="171"/>
      <c r="M206" s="171">
        <f>SUM(M207:M216)</f>
        <v>0</v>
      </c>
      <c r="N206" s="171"/>
      <c r="O206" s="171">
        <f>SUM(O207:O216)</f>
        <v>0</v>
      </c>
      <c r="P206" s="171"/>
      <c r="Q206" s="171">
        <f>SUM(Q207:Q216)</f>
        <v>0</v>
      </c>
      <c r="R206" s="171"/>
      <c r="S206" s="171"/>
      <c r="T206" s="171"/>
      <c r="U206" s="171"/>
      <c r="V206" s="171">
        <f>SUM(V207:V216)</f>
        <v>0</v>
      </c>
      <c r="W206" s="171"/>
      <c r="X206" s="172"/>
      <c r="AG206" t="s">
        <v>211</v>
      </c>
    </row>
    <row r="207" spans="1:60" outlineLevel="1" x14ac:dyDescent="0.2">
      <c r="A207" s="177">
        <v>58</v>
      </c>
      <c r="B207" s="178" t="s">
        <v>338</v>
      </c>
      <c r="C207" s="195" t="s">
        <v>339</v>
      </c>
      <c r="D207" s="179" t="s">
        <v>214</v>
      </c>
      <c r="E207" s="180">
        <v>1</v>
      </c>
      <c r="F207" s="181"/>
      <c r="G207" s="182">
        <f>ROUND(E207*F207,2)</f>
        <v>0</v>
      </c>
      <c r="H207" s="181"/>
      <c r="I207" s="182">
        <f>ROUND(E207*H207,2)</f>
        <v>0</v>
      </c>
      <c r="J207" s="181"/>
      <c r="K207" s="182">
        <f>ROUND(E207*J207,2)</f>
        <v>0</v>
      </c>
      <c r="L207" s="182">
        <v>21</v>
      </c>
      <c r="M207" s="182">
        <f>G207*(1+L207/100)</f>
        <v>0</v>
      </c>
      <c r="N207" s="182">
        <v>0</v>
      </c>
      <c r="O207" s="182">
        <f>ROUND(E207*N207,2)</f>
        <v>0</v>
      </c>
      <c r="P207" s="182">
        <v>0</v>
      </c>
      <c r="Q207" s="182">
        <f>ROUND(E207*P207,2)</f>
        <v>0</v>
      </c>
      <c r="R207" s="182"/>
      <c r="S207" s="182" t="s">
        <v>215</v>
      </c>
      <c r="T207" s="182" t="s">
        <v>232</v>
      </c>
      <c r="U207" s="182">
        <v>0</v>
      </c>
      <c r="V207" s="182">
        <f>ROUND(E207*U207,2)</f>
        <v>0</v>
      </c>
      <c r="W207" s="182"/>
      <c r="X207" s="183" t="s">
        <v>217</v>
      </c>
      <c r="Y207" s="152"/>
      <c r="Z207" s="152"/>
      <c r="AA207" s="152"/>
      <c r="AB207" s="152"/>
      <c r="AC207" s="152"/>
      <c r="AD207" s="152"/>
      <c r="AE207" s="152"/>
      <c r="AF207" s="152"/>
      <c r="AG207" s="152" t="s">
        <v>340</v>
      </c>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row>
    <row r="208" spans="1:60" ht="33.75" outlineLevel="1" x14ac:dyDescent="0.2">
      <c r="A208" s="159"/>
      <c r="B208" s="160"/>
      <c r="C208" s="253" t="s">
        <v>341</v>
      </c>
      <c r="D208" s="254"/>
      <c r="E208" s="254"/>
      <c r="F208" s="254"/>
      <c r="G208" s="254"/>
      <c r="H208" s="162"/>
      <c r="I208" s="162"/>
      <c r="J208" s="162"/>
      <c r="K208" s="162"/>
      <c r="L208" s="162"/>
      <c r="M208" s="162"/>
      <c r="N208" s="162"/>
      <c r="O208" s="162"/>
      <c r="P208" s="162"/>
      <c r="Q208" s="162"/>
      <c r="R208" s="162"/>
      <c r="S208" s="162"/>
      <c r="T208" s="162"/>
      <c r="U208" s="162"/>
      <c r="V208" s="162"/>
      <c r="W208" s="162"/>
      <c r="X208" s="162"/>
      <c r="Y208" s="152"/>
      <c r="Z208" s="152"/>
      <c r="AA208" s="152"/>
      <c r="AB208" s="152"/>
      <c r="AC208" s="152"/>
      <c r="AD208" s="152"/>
      <c r="AE208" s="152"/>
      <c r="AF208" s="152"/>
      <c r="AG208" s="152" t="s">
        <v>223</v>
      </c>
      <c r="AH208" s="152"/>
      <c r="AI208" s="152"/>
      <c r="AJ208" s="152"/>
      <c r="AK208" s="152"/>
      <c r="AL208" s="152"/>
      <c r="AM208" s="152"/>
      <c r="AN208" s="152"/>
      <c r="AO208" s="152"/>
      <c r="AP208" s="152"/>
      <c r="AQ208" s="152"/>
      <c r="AR208" s="152"/>
      <c r="AS208" s="152"/>
      <c r="AT208" s="152"/>
      <c r="AU208" s="152"/>
      <c r="AV208" s="152"/>
      <c r="AW208" s="152"/>
      <c r="AX208" s="152"/>
      <c r="AY208" s="152"/>
      <c r="AZ208" s="152"/>
      <c r="BA208" s="191" t="str">
        <f>C208</f>
        <v>Náklady zhotovitele na vypracování provozních řádů pro zkušební či trvalý provoz včetně nákladů na předání všech návodů k obsluze a údržbě pro technologická zařízení a včetně zaškolení obsluhy objednatele.</v>
      </c>
      <c r="BB208" s="152"/>
      <c r="BC208" s="152"/>
      <c r="BD208" s="152"/>
      <c r="BE208" s="152"/>
      <c r="BF208" s="152"/>
      <c r="BG208" s="152"/>
      <c r="BH208" s="152"/>
    </row>
    <row r="209" spans="1:60" outlineLevel="1" x14ac:dyDescent="0.2">
      <c r="A209" s="159"/>
      <c r="B209" s="160"/>
      <c r="C209" s="201" t="s">
        <v>487</v>
      </c>
      <c r="D209" s="164"/>
      <c r="E209" s="165"/>
      <c r="F209" s="166"/>
      <c r="G209" s="166"/>
      <c r="H209" s="162"/>
      <c r="I209" s="162"/>
      <c r="J209" s="162"/>
      <c r="K209" s="162"/>
      <c r="L209" s="162"/>
      <c r="M209" s="162"/>
      <c r="N209" s="162"/>
      <c r="O209" s="162"/>
      <c r="P209" s="162"/>
      <c r="Q209" s="162"/>
      <c r="R209" s="162"/>
      <c r="S209" s="162"/>
      <c r="T209" s="162"/>
      <c r="U209" s="162"/>
      <c r="V209" s="162"/>
      <c r="W209" s="162"/>
      <c r="X209" s="162"/>
      <c r="Y209" s="152"/>
      <c r="Z209" s="152"/>
      <c r="AA209" s="152"/>
      <c r="AB209" s="152"/>
      <c r="AC209" s="152"/>
      <c r="AD209" s="152"/>
      <c r="AE209" s="152"/>
      <c r="AF209" s="152"/>
      <c r="AG209" s="152" t="s">
        <v>223</v>
      </c>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row>
    <row r="210" spans="1:60" ht="33.75" outlineLevel="1" x14ac:dyDescent="0.2">
      <c r="A210" s="159"/>
      <c r="B210" s="160"/>
      <c r="C210" s="276" t="s">
        <v>901</v>
      </c>
      <c r="D210" s="277"/>
      <c r="E210" s="277"/>
      <c r="F210" s="277"/>
      <c r="G210" s="277"/>
      <c r="H210" s="162"/>
      <c r="I210" s="162"/>
      <c r="J210" s="162"/>
      <c r="K210" s="162"/>
      <c r="L210" s="162"/>
      <c r="M210" s="162"/>
      <c r="N210" s="162"/>
      <c r="O210" s="162"/>
      <c r="P210" s="162"/>
      <c r="Q210" s="162"/>
      <c r="R210" s="162"/>
      <c r="S210" s="162"/>
      <c r="T210" s="162"/>
      <c r="U210" s="162"/>
      <c r="V210" s="162"/>
      <c r="W210" s="162"/>
      <c r="X210" s="162"/>
      <c r="Y210" s="152"/>
      <c r="Z210" s="152"/>
      <c r="AA210" s="152"/>
      <c r="AB210" s="152"/>
      <c r="AC210" s="152"/>
      <c r="AD210" s="152"/>
      <c r="AE210" s="152"/>
      <c r="AF210" s="152"/>
      <c r="AG210" s="152" t="s">
        <v>223</v>
      </c>
      <c r="AH210" s="152"/>
      <c r="AI210" s="152"/>
      <c r="AJ210" s="152"/>
      <c r="AK210" s="152"/>
      <c r="AL210" s="152"/>
      <c r="AM210" s="152"/>
      <c r="AN210" s="152"/>
      <c r="AO210" s="152"/>
      <c r="AP210" s="152"/>
      <c r="AQ210" s="152"/>
      <c r="AR210" s="152"/>
      <c r="AS210" s="152"/>
      <c r="AT210" s="152"/>
      <c r="AU210" s="152"/>
      <c r="AV210" s="152"/>
      <c r="AW210" s="152"/>
      <c r="AX210" s="152"/>
      <c r="AY210" s="152"/>
      <c r="AZ210" s="152"/>
      <c r="BA210" s="191" t="str">
        <f>C210</f>
        <v>Informační systém v rozsahu nevyhnutelně potřebném pro provoz a údržbu - označení tras potrubí dle ČSN, označení požárních klapek, označení směrů toku medií v potrubích, označení přístupů, označení provozních stavů na ukazatelích stavu.</v>
      </c>
      <c r="BB210" s="152"/>
      <c r="BC210" s="152"/>
      <c r="BD210" s="152"/>
      <c r="BE210" s="152"/>
      <c r="BF210" s="152"/>
      <c r="BG210" s="152"/>
      <c r="BH210" s="152"/>
    </row>
    <row r="211" spans="1:60" outlineLevel="1" x14ac:dyDescent="0.2">
      <c r="A211" s="177">
        <v>59</v>
      </c>
      <c r="B211" s="178" t="s">
        <v>902</v>
      </c>
      <c r="C211" s="195" t="s">
        <v>903</v>
      </c>
      <c r="D211" s="179" t="s">
        <v>214</v>
      </c>
      <c r="E211" s="180">
        <v>1</v>
      </c>
      <c r="F211" s="181"/>
      <c r="G211" s="182">
        <f>ROUND(E211*F211,2)</f>
        <v>0</v>
      </c>
      <c r="H211" s="181"/>
      <c r="I211" s="182">
        <f>ROUND(E211*H211,2)</f>
        <v>0</v>
      </c>
      <c r="J211" s="181"/>
      <c r="K211" s="182">
        <f>ROUND(E211*J211,2)</f>
        <v>0</v>
      </c>
      <c r="L211" s="182">
        <v>21</v>
      </c>
      <c r="M211" s="182">
        <f>G211*(1+L211/100)</f>
        <v>0</v>
      </c>
      <c r="N211" s="182">
        <v>0</v>
      </c>
      <c r="O211" s="182">
        <f>ROUND(E211*N211,2)</f>
        <v>0</v>
      </c>
      <c r="P211" s="182">
        <v>0</v>
      </c>
      <c r="Q211" s="182">
        <f>ROUND(E211*P211,2)</f>
        <v>0</v>
      </c>
      <c r="R211" s="182"/>
      <c r="S211" s="182" t="s">
        <v>215</v>
      </c>
      <c r="T211" s="182" t="s">
        <v>232</v>
      </c>
      <c r="U211" s="182">
        <v>0</v>
      </c>
      <c r="V211" s="182">
        <f>ROUND(E211*U211,2)</f>
        <v>0</v>
      </c>
      <c r="W211" s="182"/>
      <c r="X211" s="183" t="s">
        <v>217</v>
      </c>
      <c r="Y211" s="152"/>
      <c r="Z211" s="152"/>
      <c r="AA211" s="152"/>
      <c r="AB211" s="152"/>
      <c r="AC211" s="152"/>
      <c r="AD211" s="152"/>
      <c r="AE211" s="152"/>
      <c r="AF211" s="152"/>
      <c r="AG211" s="152" t="s">
        <v>340</v>
      </c>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row>
    <row r="212" spans="1:60" ht="22.5" outlineLevel="1" x14ac:dyDescent="0.2">
      <c r="A212" s="159"/>
      <c r="B212" s="160"/>
      <c r="C212" s="253" t="s">
        <v>904</v>
      </c>
      <c r="D212" s="254"/>
      <c r="E212" s="254"/>
      <c r="F212" s="254"/>
      <c r="G212" s="254"/>
      <c r="H212" s="162"/>
      <c r="I212" s="162"/>
      <c r="J212" s="162"/>
      <c r="K212" s="162"/>
      <c r="L212" s="162"/>
      <c r="M212" s="162"/>
      <c r="N212" s="162"/>
      <c r="O212" s="162"/>
      <c r="P212" s="162"/>
      <c r="Q212" s="162"/>
      <c r="R212" s="162"/>
      <c r="S212" s="162"/>
      <c r="T212" s="162"/>
      <c r="U212" s="162"/>
      <c r="V212" s="162"/>
      <c r="W212" s="162"/>
      <c r="X212" s="162"/>
      <c r="Y212" s="152"/>
      <c r="Z212" s="152"/>
      <c r="AA212" s="152"/>
      <c r="AB212" s="152"/>
      <c r="AC212" s="152"/>
      <c r="AD212" s="152"/>
      <c r="AE212" s="152"/>
      <c r="AF212" s="152"/>
      <c r="AG212" s="152" t="s">
        <v>223</v>
      </c>
      <c r="AH212" s="152"/>
      <c r="AI212" s="152"/>
      <c r="AJ212" s="152"/>
      <c r="AK212" s="152"/>
      <c r="AL212" s="152"/>
      <c r="AM212" s="152"/>
      <c r="AN212" s="152"/>
      <c r="AO212" s="152"/>
      <c r="AP212" s="152"/>
      <c r="AQ212" s="152"/>
      <c r="AR212" s="152"/>
      <c r="AS212" s="152"/>
      <c r="AT212" s="152"/>
      <c r="AU212" s="152"/>
      <c r="AV212" s="152"/>
      <c r="AW212" s="152"/>
      <c r="AX212" s="152"/>
      <c r="AY212" s="152"/>
      <c r="AZ212" s="152"/>
      <c r="BA212" s="191" t="str">
        <f>C212</f>
        <v>Náklady na individuální zkoušky dodaných a smontovaných technologických zařízení včetně komplexního vyzkoušení.</v>
      </c>
      <c r="BB212" s="152"/>
      <c r="BC212" s="152"/>
      <c r="BD212" s="152"/>
      <c r="BE212" s="152"/>
      <c r="BF212" s="152"/>
      <c r="BG212" s="152"/>
      <c r="BH212" s="152"/>
    </row>
    <row r="213" spans="1:60" outlineLevel="1" x14ac:dyDescent="0.2">
      <c r="A213" s="159"/>
      <c r="B213" s="160"/>
      <c r="C213" s="276" t="s">
        <v>905</v>
      </c>
      <c r="D213" s="277"/>
      <c r="E213" s="277"/>
      <c r="F213" s="277"/>
      <c r="G213" s="277"/>
      <c r="H213" s="162"/>
      <c r="I213" s="162"/>
      <c r="J213" s="162"/>
      <c r="K213" s="162"/>
      <c r="L213" s="162"/>
      <c r="M213" s="162"/>
      <c r="N213" s="162"/>
      <c r="O213" s="162"/>
      <c r="P213" s="162"/>
      <c r="Q213" s="162"/>
      <c r="R213" s="162"/>
      <c r="S213" s="162"/>
      <c r="T213" s="162"/>
      <c r="U213" s="162"/>
      <c r="V213" s="162"/>
      <c r="W213" s="162"/>
      <c r="X213" s="162"/>
      <c r="Y213" s="152"/>
      <c r="Z213" s="152"/>
      <c r="AA213" s="152"/>
      <c r="AB213" s="152"/>
      <c r="AC213" s="152"/>
      <c r="AD213" s="152"/>
      <c r="AE213" s="152"/>
      <c r="AF213" s="152"/>
      <c r="AG213" s="152" t="s">
        <v>223</v>
      </c>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row>
    <row r="214" spans="1:60" outlineLevel="1" x14ac:dyDescent="0.2">
      <c r="A214" s="177">
        <v>60</v>
      </c>
      <c r="B214" s="178" t="s">
        <v>566</v>
      </c>
      <c r="C214" s="195" t="s">
        <v>567</v>
      </c>
      <c r="D214" s="179" t="s">
        <v>214</v>
      </c>
      <c r="E214" s="180">
        <v>1</v>
      </c>
      <c r="F214" s="181"/>
      <c r="G214" s="182">
        <f>ROUND(E214*F214,2)</f>
        <v>0</v>
      </c>
      <c r="H214" s="181"/>
      <c r="I214" s="182">
        <f>ROUND(E214*H214,2)</f>
        <v>0</v>
      </c>
      <c r="J214" s="181"/>
      <c r="K214" s="182">
        <f>ROUND(E214*J214,2)</f>
        <v>0</v>
      </c>
      <c r="L214" s="182">
        <v>21</v>
      </c>
      <c r="M214" s="182">
        <f>G214*(1+L214/100)</f>
        <v>0</v>
      </c>
      <c r="N214" s="182">
        <v>0</v>
      </c>
      <c r="O214" s="182">
        <f>ROUND(E214*N214,2)</f>
        <v>0</v>
      </c>
      <c r="P214" s="182">
        <v>0</v>
      </c>
      <c r="Q214" s="182">
        <f>ROUND(E214*P214,2)</f>
        <v>0</v>
      </c>
      <c r="R214" s="182"/>
      <c r="S214" s="182" t="s">
        <v>215</v>
      </c>
      <c r="T214" s="182" t="s">
        <v>232</v>
      </c>
      <c r="U214" s="182">
        <v>0</v>
      </c>
      <c r="V214" s="182">
        <f>ROUND(E214*U214,2)</f>
        <v>0</v>
      </c>
      <c r="W214" s="182"/>
      <c r="X214" s="183" t="s">
        <v>217</v>
      </c>
      <c r="Y214" s="152"/>
      <c r="Z214" s="152"/>
      <c r="AA214" s="152"/>
      <c r="AB214" s="152"/>
      <c r="AC214" s="152"/>
      <c r="AD214" s="152"/>
      <c r="AE214" s="152"/>
      <c r="AF214" s="152"/>
      <c r="AG214" s="152" t="s">
        <v>340</v>
      </c>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row>
    <row r="215" spans="1:60" ht="22.5" outlineLevel="1" x14ac:dyDescent="0.2">
      <c r="A215" s="159"/>
      <c r="B215" s="160"/>
      <c r="C215" s="253" t="s">
        <v>568</v>
      </c>
      <c r="D215" s="254"/>
      <c r="E215" s="254"/>
      <c r="F215" s="254"/>
      <c r="G215" s="254"/>
      <c r="H215" s="162"/>
      <c r="I215" s="162"/>
      <c r="J215" s="162"/>
      <c r="K215" s="162"/>
      <c r="L215" s="162"/>
      <c r="M215" s="162"/>
      <c r="N215" s="162"/>
      <c r="O215" s="162"/>
      <c r="P215" s="162"/>
      <c r="Q215" s="162"/>
      <c r="R215" s="162"/>
      <c r="S215" s="162"/>
      <c r="T215" s="162"/>
      <c r="U215" s="162"/>
      <c r="V215" s="162"/>
      <c r="W215" s="162"/>
      <c r="X215" s="162"/>
      <c r="Y215" s="152"/>
      <c r="Z215" s="152"/>
      <c r="AA215" s="152"/>
      <c r="AB215" s="152"/>
      <c r="AC215" s="152"/>
      <c r="AD215" s="152"/>
      <c r="AE215" s="152"/>
      <c r="AF215" s="152"/>
      <c r="AG215" s="152" t="s">
        <v>223</v>
      </c>
      <c r="AH215" s="152"/>
      <c r="AI215" s="152"/>
      <c r="AJ215" s="152"/>
      <c r="AK215" s="152"/>
      <c r="AL215" s="152"/>
      <c r="AM215" s="152"/>
      <c r="AN215" s="152"/>
      <c r="AO215" s="152"/>
      <c r="AP215" s="152"/>
      <c r="AQ215" s="152"/>
      <c r="AR215" s="152"/>
      <c r="AS215" s="152"/>
      <c r="AT215" s="152"/>
      <c r="AU215" s="152"/>
      <c r="AV215" s="152"/>
      <c r="AW215" s="152"/>
      <c r="AX215" s="152"/>
      <c r="AY215" s="152"/>
      <c r="AZ215" s="152"/>
      <c r="BA215" s="191" t="str">
        <f>C215</f>
        <v>Náklady zhotovitele, související s prováděním zkoušek a revizí předepsaných technickými normami nebo objednatelem a které jsou pro provedení díla nezbytné.</v>
      </c>
      <c r="BB215" s="152"/>
      <c r="BC215" s="152"/>
      <c r="BD215" s="152"/>
      <c r="BE215" s="152"/>
      <c r="BF215" s="152"/>
      <c r="BG215" s="152"/>
      <c r="BH215" s="152"/>
    </row>
    <row r="216" spans="1:60" outlineLevel="1" x14ac:dyDescent="0.2">
      <c r="A216" s="159"/>
      <c r="B216" s="160"/>
      <c r="C216" s="276" t="s">
        <v>906</v>
      </c>
      <c r="D216" s="277"/>
      <c r="E216" s="277"/>
      <c r="F216" s="277"/>
      <c r="G216" s="277"/>
      <c r="H216" s="162"/>
      <c r="I216" s="162"/>
      <c r="J216" s="162"/>
      <c r="K216" s="162"/>
      <c r="L216" s="162"/>
      <c r="M216" s="162"/>
      <c r="N216" s="162"/>
      <c r="O216" s="162"/>
      <c r="P216" s="162"/>
      <c r="Q216" s="162"/>
      <c r="R216" s="162"/>
      <c r="S216" s="162"/>
      <c r="T216" s="162"/>
      <c r="U216" s="162"/>
      <c r="V216" s="162"/>
      <c r="W216" s="162"/>
      <c r="X216" s="162"/>
      <c r="Y216" s="152"/>
      <c r="Z216" s="152"/>
      <c r="AA216" s="152"/>
      <c r="AB216" s="152"/>
      <c r="AC216" s="152"/>
      <c r="AD216" s="152"/>
      <c r="AE216" s="152"/>
      <c r="AF216" s="152"/>
      <c r="AG216" s="152" t="s">
        <v>223</v>
      </c>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row>
    <row r="217" spans="1:60" x14ac:dyDescent="0.2">
      <c r="A217" s="167" t="s">
        <v>210</v>
      </c>
      <c r="B217" s="168" t="s">
        <v>144</v>
      </c>
      <c r="C217" s="193" t="s">
        <v>145</v>
      </c>
      <c r="D217" s="169"/>
      <c r="E217" s="170"/>
      <c r="F217" s="171"/>
      <c r="G217" s="171">
        <f>SUMIF(AG218:AG218,"&lt;&gt;NOR",G218:G218)</f>
        <v>0</v>
      </c>
      <c r="H217" s="171"/>
      <c r="I217" s="171">
        <f>SUM(I218:I218)</f>
        <v>0</v>
      </c>
      <c r="J217" s="171"/>
      <c r="K217" s="171">
        <f>SUM(K218:K218)</f>
        <v>0</v>
      </c>
      <c r="L217" s="171"/>
      <c r="M217" s="171">
        <f>SUM(M218:M218)</f>
        <v>0</v>
      </c>
      <c r="N217" s="171"/>
      <c r="O217" s="171">
        <f>SUM(O218:O218)</f>
        <v>0.02</v>
      </c>
      <c r="P217" s="171"/>
      <c r="Q217" s="171">
        <f>SUM(Q218:Q218)</f>
        <v>3.52</v>
      </c>
      <c r="R217" s="171"/>
      <c r="S217" s="171"/>
      <c r="T217" s="171"/>
      <c r="U217" s="171"/>
      <c r="V217" s="171">
        <f>SUM(V218:V218)</f>
        <v>26.15</v>
      </c>
      <c r="W217" s="171"/>
      <c r="X217" s="172"/>
      <c r="AG217" t="s">
        <v>211</v>
      </c>
    </row>
    <row r="218" spans="1:60" outlineLevel="1" x14ac:dyDescent="0.2">
      <c r="A218" s="184">
        <v>61</v>
      </c>
      <c r="B218" s="185" t="s">
        <v>907</v>
      </c>
      <c r="C218" s="194" t="s">
        <v>908</v>
      </c>
      <c r="D218" s="186" t="s">
        <v>259</v>
      </c>
      <c r="E218" s="187">
        <v>17</v>
      </c>
      <c r="F218" s="188"/>
      <c r="G218" s="189">
        <f>ROUND(E218*F218,2)</f>
        <v>0</v>
      </c>
      <c r="H218" s="188"/>
      <c r="I218" s="189">
        <f>ROUND(E218*H218,2)</f>
        <v>0</v>
      </c>
      <c r="J218" s="188"/>
      <c r="K218" s="189">
        <f>ROUND(E218*J218,2)</f>
        <v>0</v>
      </c>
      <c r="L218" s="189">
        <v>21</v>
      </c>
      <c r="M218" s="189">
        <f>G218*(1+L218/100)</f>
        <v>0</v>
      </c>
      <c r="N218" s="189">
        <v>1.33E-3</v>
      </c>
      <c r="O218" s="189">
        <f>ROUND(E218*N218,2)</f>
        <v>0.02</v>
      </c>
      <c r="P218" s="189">
        <v>0.20699999999999999</v>
      </c>
      <c r="Q218" s="189">
        <f>ROUND(E218*P218,2)</f>
        <v>3.52</v>
      </c>
      <c r="R218" s="189"/>
      <c r="S218" s="189" t="s">
        <v>215</v>
      </c>
      <c r="T218" s="189" t="s">
        <v>215</v>
      </c>
      <c r="U218" s="189">
        <v>1.538</v>
      </c>
      <c r="V218" s="189">
        <f>ROUND(E218*U218,2)</f>
        <v>26.15</v>
      </c>
      <c r="W218" s="189"/>
      <c r="X218" s="190" t="s">
        <v>250</v>
      </c>
      <c r="Y218" s="152"/>
      <c r="Z218" s="152"/>
      <c r="AA218" s="152"/>
      <c r="AB218" s="152"/>
      <c r="AC218" s="152"/>
      <c r="AD218" s="152"/>
      <c r="AE218" s="152"/>
      <c r="AF218" s="152"/>
      <c r="AG218" s="152" t="s">
        <v>251</v>
      </c>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row>
    <row r="219" spans="1:60" x14ac:dyDescent="0.2">
      <c r="A219" s="167" t="s">
        <v>210</v>
      </c>
      <c r="B219" s="168" t="s">
        <v>134</v>
      </c>
      <c r="C219" s="193" t="s">
        <v>135</v>
      </c>
      <c r="D219" s="169"/>
      <c r="E219" s="170"/>
      <c r="F219" s="171"/>
      <c r="G219" s="171">
        <f>SUMIF(AG220:AG220,"&lt;&gt;NOR",G220:G220)</f>
        <v>0</v>
      </c>
      <c r="H219" s="171"/>
      <c r="I219" s="171">
        <f>SUM(I220:I220)</f>
        <v>0</v>
      </c>
      <c r="J219" s="171"/>
      <c r="K219" s="171">
        <f>SUM(K220:K220)</f>
        <v>0</v>
      </c>
      <c r="L219" s="171"/>
      <c r="M219" s="171">
        <f>SUM(M220:M220)</f>
        <v>0</v>
      </c>
      <c r="N219" s="171"/>
      <c r="O219" s="171">
        <f>SUM(O220:O220)</f>
        <v>0.08</v>
      </c>
      <c r="P219" s="171"/>
      <c r="Q219" s="171">
        <f>SUM(Q220:Q220)</f>
        <v>0</v>
      </c>
      <c r="R219" s="171"/>
      <c r="S219" s="171"/>
      <c r="T219" s="171"/>
      <c r="U219" s="171"/>
      <c r="V219" s="171">
        <f>SUM(V220:V220)</f>
        <v>0</v>
      </c>
      <c r="W219" s="171"/>
      <c r="X219" s="172"/>
      <c r="AG219" t="s">
        <v>211</v>
      </c>
    </row>
    <row r="220" spans="1:60" ht="45" outlineLevel="1" x14ac:dyDescent="0.2">
      <c r="A220" s="184">
        <v>62</v>
      </c>
      <c r="B220" s="185" t="s">
        <v>909</v>
      </c>
      <c r="C220" s="194" t="s">
        <v>910</v>
      </c>
      <c r="D220" s="186" t="s">
        <v>858</v>
      </c>
      <c r="E220" s="187">
        <v>8</v>
      </c>
      <c r="F220" s="188"/>
      <c r="G220" s="189">
        <f>ROUND(E220*F220,2)</f>
        <v>0</v>
      </c>
      <c r="H220" s="188"/>
      <c r="I220" s="189">
        <f>ROUND(E220*H220,2)</f>
        <v>0</v>
      </c>
      <c r="J220" s="188"/>
      <c r="K220" s="189">
        <f>ROUND(E220*J220,2)</f>
        <v>0</v>
      </c>
      <c r="L220" s="189">
        <v>21</v>
      </c>
      <c r="M220" s="189">
        <f>G220*(1+L220/100)</f>
        <v>0</v>
      </c>
      <c r="N220" s="189">
        <v>0.01</v>
      </c>
      <c r="O220" s="189">
        <f>ROUND(E220*N220,2)</f>
        <v>0.08</v>
      </c>
      <c r="P220" s="189">
        <v>0</v>
      </c>
      <c r="Q220" s="189">
        <f>ROUND(E220*P220,2)</f>
        <v>0</v>
      </c>
      <c r="R220" s="189"/>
      <c r="S220" s="189" t="s">
        <v>303</v>
      </c>
      <c r="T220" s="189" t="s">
        <v>232</v>
      </c>
      <c r="U220" s="189">
        <v>0</v>
      </c>
      <c r="V220" s="189">
        <f>ROUND(E220*U220,2)</f>
        <v>0</v>
      </c>
      <c r="W220" s="189"/>
      <c r="X220" s="190" t="s">
        <v>250</v>
      </c>
      <c r="Y220" s="152"/>
      <c r="Z220" s="152"/>
      <c r="AA220" s="152"/>
      <c r="AB220" s="152"/>
      <c r="AC220" s="152"/>
      <c r="AD220" s="152"/>
      <c r="AE220" s="152"/>
      <c r="AF220" s="152"/>
      <c r="AG220" s="152" t="s">
        <v>251</v>
      </c>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row>
    <row r="221" spans="1:60" x14ac:dyDescent="0.2">
      <c r="A221" s="167" t="s">
        <v>210</v>
      </c>
      <c r="B221" s="168" t="s">
        <v>144</v>
      </c>
      <c r="C221" s="193" t="s">
        <v>145</v>
      </c>
      <c r="D221" s="169"/>
      <c r="E221" s="170"/>
      <c r="F221" s="171"/>
      <c r="G221" s="171">
        <f>SUMIF(AG222:AG222,"&lt;&gt;NOR",G222:G222)</f>
        <v>0</v>
      </c>
      <c r="H221" s="171"/>
      <c r="I221" s="171">
        <f>SUM(I222:I222)</f>
        <v>0</v>
      </c>
      <c r="J221" s="171"/>
      <c r="K221" s="171">
        <f>SUM(K222:K222)</f>
        <v>0</v>
      </c>
      <c r="L221" s="171"/>
      <c r="M221" s="171">
        <f>SUM(M222:M222)</f>
        <v>0</v>
      </c>
      <c r="N221" s="171"/>
      <c r="O221" s="171">
        <f>SUM(O222:O222)</f>
        <v>0.01</v>
      </c>
      <c r="P221" s="171"/>
      <c r="Q221" s="171">
        <f>SUM(Q222:Q222)</f>
        <v>2.75</v>
      </c>
      <c r="R221" s="171"/>
      <c r="S221" s="171"/>
      <c r="T221" s="171"/>
      <c r="U221" s="171"/>
      <c r="V221" s="171">
        <f>SUM(V222:V222)</f>
        <v>19.329999999999998</v>
      </c>
      <c r="W221" s="171"/>
      <c r="X221" s="172"/>
      <c r="AG221" t="s">
        <v>211</v>
      </c>
    </row>
    <row r="222" spans="1:60" outlineLevel="1" x14ac:dyDescent="0.2">
      <c r="A222" s="177">
        <v>63</v>
      </c>
      <c r="B222" s="178" t="s">
        <v>911</v>
      </c>
      <c r="C222" s="195" t="s">
        <v>912</v>
      </c>
      <c r="D222" s="179" t="s">
        <v>259</v>
      </c>
      <c r="E222" s="180">
        <v>8</v>
      </c>
      <c r="F222" s="181"/>
      <c r="G222" s="182">
        <f>ROUND(E222*F222,2)</f>
        <v>0</v>
      </c>
      <c r="H222" s="181"/>
      <c r="I222" s="182">
        <f>ROUND(E222*H222,2)</f>
        <v>0</v>
      </c>
      <c r="J222" s="181"/>
      <c r="K222" s="182">
        <f>ROUND(E222*J222,2)</f>
        <v>0</v>
      </c>
      <c r="L222" s="182">
        <v>21</v>
      </c>
      <c r="M222" s="182">
        <f>G222*(1+L222/100)</f>
        <v>0</v>
      </c>
      <c r="N222" s="182">
        <v>1.33E-3</v>
      </c>
      <c r="O222" s="182">
        <f>ROUND(E222*N222,2)</f>
        <v>0.01</v>
      </c>
      <c r="P222" s="182">
        <v>0.34399999999999997</v>
      </c>
      <c r="Q222" s="182">
        <f>ROUND(E222*P222,2)</f>
        <v>2.75</v>
      </c>
      <c r="R222" s="182"/>
      <c r="S222" s="182" t="s">
        <v>215</v>
      </c>
      <c r="T222" s="182" t="s">
        <v>215</v>
      </c>
      <c r="U222" s="182">
        <v>2.4159999999999999</v>
      </c>
      <c r="V222" s="182">
        <f>ROUND(E222*U222,2)</f>
        <v>19.329999999999998</v>
      </c>
      <c r="W222" s="182"/>
      <c r="X222" s="183" t="s">
        <v>250</v>
      </c>
      <c r="Y222" s="152"/>
      <c r="Z222" s="152"/>
      <c r="AA222" s="152"/>
      <c r="AB222" s="152"/>
      <c r="AC222" s="152"/>
      <c r="AD222" s="152"/>
      <c r="AE222" s="152"/>
      <c r="AF222" s="152"/>
      <c r="AG222" s="152" t="s">
        <v>251</v>
      </c>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row>
    <row r="223" spans="1:60" x14ac:dyDescent="0.2">
      <c r="A223" s="5"/>
      <c r="B223" s="6"/>
      <c r="C223" s="196"/>
      <c r="D223" s="8"/>
      <c r="E223" s="5"/>
      <c r="F223" s="5"/>
      <c r="G223" s="5"/>
      <c r="H223" s="5"/>
      <c r="I223" s="5"/>
      <c r="J223" s="5"/>
      <c r="K223" s="5"/>
      <c r="L223" s="5"/>
      <c r="M223" s="5"/>
      <c r="N223" s="5"/>
      <c r="O223" s="5"/>
      <c r="P223" s="5"/>
      <c r="Q223" s="5"/>
      <c r="R223" s="5"/>
      <c r="S223" s="5"/>
      <c r="T223" s="5"/>
      <c r="U223" s="5"/>
      <c r="V223" s="5"/>
      <c r="W223" s="5"/>
      <c r="X223" s="5"/>
      <c r="AE223">
        <v>15</v>
      </c>
      <c r="AF223">
        <v>21</v>
      </c>
    </row>
    <row r="224" spans="1:60" x14ac:dyDescent="0.2">
      <c r="A224" s="155"/>
      <c r="B224" s="156" t="s">
        <v>31</v>
      </c>
      <c r="C224" s="197"/>
      <c r="D224" s="157"/>
      <c r="E224" s="158"/>
      <c r="F224" s="158"/>
      <c r="G224" s="192">
        <f>G8+G10+G15+G17+G22+G26+G28+G34+G102+G106+G108+G111+G195+G206+G217+G219+G221</f>
        <v>0</v>
      </c>
      <c r="H224" s="5"/>
      <c r="I224" s="5"/>
      <c r="J224" s="5"/>
      <c r="K224" s="5"/>
      <c r="L224" s="5"/>
      <c r="M224" s="5"/>
      <c r="N224" s="5"/>
      <c r="O224" s="5"/>
      <c r="P224" s="5"/>
      <c r="Q224" s="5"/>
      <c r="R224" s="5"/>
      <c r="S224" s="5"/>
      <c r="T224" s="5"/>
      <c r="U224" s="5"/>
      <c r="V224" s="5"/>
      <c r="W224" s="5"/>
      <c r="X224" s="5"/>
      <c r="AE224">
        <f>SUMIF(L7:L222,AE223,G7:G222)</f>
        <v>0</v>
      </c>
      <c r="AF224">
        <f>SUMIF(L7:L222,AF223,G7:G222)</f>
        <v>0</v>
      </c>
      <c r="AG224" t="s">
        <v>243</v>
      </c>
    </row>
    <row r="225" spans="1:33" x14ac:dyDescent="0.2">
      <c r="A225" s="278" t="s">
        <v>482</v>
      </c>
      <c r="B225" s="278"/>
      <c r="C225" s="196"/>
      <c r="D225" s="8"/>
      <c r="E225" s="5"/>
      <c r="F225" s="5"/>
      <c r="G225" s="5"/>
      <c r="H225" s="5"/>
      <c r="I225" s="5"/>
      <c r="J225" s="5"/>
      <c r="K225" s="5"/>
      <c r="L225" s="5"/>
      <c r="M225" s="5"/>
      <c r="N225" s="5"/>
      <c r="O225" s="5"/>
      <c r="P225" s="5"/>
      <c r="Q225" s="5"/>
      <c r="R225" s="5"/>
      <c r="S225" s="5"/>
      <c r="T225" s="5"/>
      <c r="U225" s="5"/>
      <c r="V225" s="5"/>
      <c r="W225" s="5"/>
      <c r="X225" s="5"/>
    </row>
    <row r="226" spans="1:33" x14ac:dyDescent="0.2">
      <c r="A226" s="5"/>
      <c r="B226" s="6" t="s">
        <v>913</v>
      </c>
      <c r="C226" s="196" t="s">
        <v>914</v>
      </c>
      <c r="D226" s="8"/>
      <c r="E226" s="5"/>
      <c r="F226" s="5"/>
      <c r="G226" s="5"/>
      <c r="H226" s="5"/>
      <c r="I226" s="5"/>
      <c r="J226" s="5"/>
      <c r="K226" s="5"/>
      <c r="L226" s="5"/>
      <c r="M226" s="5"/>
      <c r="N226" s="5"/>
      <c r="O226" s="5"/>
      <c r="P226" s="5"/>
      <c r="Q226" s="5"/>
      <c r="R226" s="5"/>
      <c r="S226" s="5"/>
      <c r="T226" s="5"/>
      <c r="U226" s="5"/>
      <c r="V226" s="5"/>
      <c r="W226" s="5"/>
      <c r="X226" s="5"/>
      <c r="AG226" t="s">
        <v>485</v>
      </c>
    </row>
    <row r="227" spans="1:33" x14ac:dyDescent="0.2">
      <c r="A227" s="5"/>
      <c r="B227" s="6" t="s">
        <v>571</v>
      </c>
      <c r="C227" s="196" t="s">
        <v>487</v>
      </c>
      <c r="D227" s="8"/>
      <c r="E227" s="5"/>
      <c r="F227" s="5"/>
      <c r="G227" s="5"/>
      <c r="H227" s="5"/>
      <c r="I227" s="5"/>
      <c r="J227" s="5"/>
      <c r="K227" s="5"/>
      <c r="L227" s="5"/>
      <c r="M227" s="5"/>
      <c r="N227" s="5"/>
      <c r="O227" s="5"/>
      <c r="P227" s="5"/>
      <c r="Q227" s="5"/>
      <c r="R227" s="5"/>
      <c r="S227" s="5"/>
      <c r="T227" s="5"/>
      <c r="U227" s="5"/>
      <c r="V227" s="5"/>
      <c r="W227" s="5"/>
      <c r="X227" s="5"/>
      <c r="AG227" t="s">
        <v>488</v>
      </c>
    </row>
    <row r="228" spans="1:33" ht="25.5" x14ac:dyDescent="0.2">
      <c r="A228" s="5"/>
      <c r="B228" s="6"/>
      <c r="C228" s="196" t="s">
        <v>572</v>
      </c>
      <c r="D228" s="8"/>
      <c r="E228" s="5"/>
      <c r="F228" s="5"/>
      <c r="G228" s="5"/>
      <c r="H228" s="5"/>
      <c r="I228" s="5"/>
      <c r="J228" s="5"/>
      <c r="K228" s="5"/>
      <c r="L228" s="5"/>
      <c r="M228" s="5"/>
      <c r="N228" s="5"/>
      <c r="O228" s="5"/>
      <c r="P228" s="5"/>
      <c r="Q228" s="5"/>
      <c r="R228" s="5"/>
      <c r="S228" s="5"/>
      <c r="T228" s="5"/>
      <c r="U228" s="5"/>
      <c r="V228" s="5"/>
      <c r="W228" s="5"/>
      <c r="X228" s="5"/>
      <c r="AG228" t="s">
        <v>490</v>
      </c>
    </row>
    <row r="229" spans="1:33" x14ac:dyDescent="0.2">
      <c r="A229" s="5"/>
      <c r="B229" s="6"/>
      <c r="C229" s="196"/>
      <c r="D229" s="8"/>
      <c r="E229" s="5"/>
      <c r="F229" s="5"/>
      <c r="G229" s="5"/>
      <c r="H229" s="5"/>
      <c r="I229" s="5"/>
      <c r="J229" s="5"/>
      <c r="K229" s="5"/>
      <c r="L229" s="5"/>
      <c r="M229" s="5"/>
      <c r="N229" s="5"/>
      <c r="O229" s="5"/>
      <c r="P229" s="5"/>
      <c r="Q229" s="5"/>
      <c r="R229" s="5"/>
      <c r="S229" s="5"/>
      <c r="T229" s="5"/>
      <c r="U229" s="5"/>
      <c r="V229" s="5"/>
      <c r="W229" s="5"/>
      <c r="X229" s="5"/>
    </row>
    <row r="230" spans="1:33" x14ac:dyDescent="0.2">
      <c r="A230" s="5"/>
      <c r="B230" s="6"/>
      <c r="C230" s="196"/>
      <c r="D230" s="8"/>
      <c r="E230" s="5"/>
      <c r="F230" s="5"/>
      <c r="G230" s="5"/>
      <c r="H230" s="5"/>
      <c r="I230" s="5"/>
      <c r="J230" s="5"/>
      <c r="K230" s="5"/>
      <c r="L230" s="5"/>
      <c r="M230" s="5"/>
      <c r="N230" s="5"/>
      <c r="O230" s="5"/>
      <c r="P230" s="5"/>
      <c r="Q230" s="5"/>
      <c r="R230" s="5"/>
      <c r="S230" s="5"/>
      <c r="T230" s="5"/>
      <c r="U230" s="5"/>
      <c r="V230" s="5"/>
      <c r="W230" s="5"/>
      <c r="X230" s="5"/>
    </row>
    <row r="231" spans="1:33" x14ac:dyDescent="0.2">
      <c r="A231" s="5"/>
      <c r="B231" s="6"/>
      <c r="C231" s="196"/>
      <c r="D231" s="8"/>
      <c r="E231" s="5"/>
      <c r="F231" s="5"/>
      <c r="G231" s="5"/>
      <c r="H231" s="5"/>
      <c r="I231" s="5"/>
      <c r="J231" s="5"/>
      <c r="K231" s="5"/>
      <c r="L231" s="5"/>
      <c r="M231" s="5"/>
      <c r="N231" s="5"/>
      <c r="O231" s="5"/>
      <c r="P231" s="5"/>
      <c r="Q231" s="5"/>
      <c r="R231" s="5"/>
      <c r="S231" s="5"/>
      <c r="T231" s="5"/>
      <c r="U231" s="5"/>
      <c r="V231" s="5"/>
      <c r="W231" s="5"/>
      <c r="X231" s="5"/>
    </row>
    <row r="232" spans="1:33" x14ac:dyDescent="0.2">
      <c r="A232" s="262" t="s">
        <v>244</v>
      </c>
      <c r="B232" s="262"/>
      <c r="C232" s="263"/>
      <c r="D232" s="8"/>
      <c r="E232" s="5"/>
      <c r="F232" s="5"/>
      <c r="G232" s="5"/>
      <c r="H232" s="5"/>
      <c r="I232" s="5"/>
      <c r="J232" s="5"/>
      <c r="K232" s="5"/>
      <c r="L232" s="5"/>
      <c r="M232" s="5"/>
      <c r="N232" s="5"/>
      <c r="O232" s="5"/>
      <c r="P232" s="5"/>
      <c r="Q232" s="5"/>
      <c r="R232" s="5"/>
      <c r="S232" s="5"/>
      <c r="T232" s="5"/>
      <c r="U232" s="5"/>
      <c r="V232" s="5"/>
      <c r="W232" s="5"/>
      <c r="X232" s="5"/>
    </row>
    <row r="233" spans="1:33" x14ac:dyDescent="0.2">
      <c r="A233" s="264"/>
      <c r="B233" s="265"/>
      <c r="C233" s="266"/>
      <c r="D233" s="265"/>
      <c r="E233" s="265"/>
      <c r="F233" s="265"/>
      <c r="G233" s="267"/>
      <c r="H233" s="5"/>
      <c r="I233" s="5"/>
      <c r="J233" s="5"/>
      <c r="K233" s="5"/>
      <c r="L233" s="5"/>
      <c r="M233" s="5"/>
      <c r="N233" s="5"/>
      <c r="O233" s="5"/>
      <c r="P233" s="5"/>
      <c r="Q233" s="5"/>
      <c r="R233" s="5"/>
      <c r="S233" s="5"/>
      <c r="T233" s="5"/>
      <c r="U233" s="5"/>
      <c r="V233" s="5"/>
      <c r="W233" s="5"/>
      <c r="X233" s="5"/>
      <c r="AG233" t="s">
        <v>245</v>
      </c>
    </row>
    <row r="234" spans="1:33" x14ac:dyDescent="0.2">
      <c r="A234" s="268"/>
      <c r="B234" s="269"/>
      <c r="C234" s="270"/>
      <c r="D234" s="269"/>
      <c r="E234" s="269"/>
      <c r="F234" s="269"/>
      <c r="G234" s="271"/>
      <c r="H234" s="5"/>
      <c r="I234" s="5"/>
      <c r="J234" s="5"/>
      <c r="K234" s="5"/>
      <c r="L234" s="5"/>
      <c r="M234" s="5"/>
      <c r="N234" s="5"/>
      <c r="O234" s="5"/>
      <c r="P234" s="5"/>
      <c r="Q234" s="5"/>
      <c r="R234" s="5"/>
      <c r="S234" s="5"/>
      <c r="T234" s="5"/>
      <c r="U234" s="5"/>
      <c r="V234" s="5"/>
      <c r="W234" s="5"/>
      <c r="X234" s="5"/>
    </row>
    <row r="235" spans="1:33" x14ac:dyDescent="0.2">
      <c r="A235" s="268"/>
      <c r="B235" s="269"/>
      <c r="C235" s="270"/>
      <c r="D235" s="269"/>
      <c r="E235" s="269"/>
      <c r="F235" s="269"/>
      <c r="G235" s="271"/>
      <c r="H235" s="5"/>
      <c r="I235" s="5"/>
      <c r="J235" s="5"/>
      <c r="K235" s="5"/>
      <c r="L235" s="5"/>
      <c r="M235" s="5"/>
      <c r="N235" s="5"/>
      <c r="O235" s="5"/>
      <c r="P235" s="5"/>
      <c r="Q235" s="5"/>
      <c r="R235" s="5"/>
      <c r="S235" s="5"/>
      <c r="T235" s="5"/>
      <c r="U235" s="5"/>
      <c r="V235" s="5"/>
      <c r="W235" s="5"/>
      <c r="X235" s="5"/>
    </row>
    <row r="236" spans="1:33" x14ac:dyDescent="0.2">
      <c r="A236" s="268"/>
      <c r="B236" s="269"/>
      <c r="C236" s="270"/>
      <c r="D236" s="269"/>
      <c r="E236" s="269"/>
      <c r="F236" s="269"/>
      <c r="G236" s="271"/>
      <c r="H236" s="5"/>
      <c r="I236" s="5"/>
      <c r="J236" s="5"/>
      <c r="K236" s="5"/>
      <c r="L236" s="5"/>
      <c r="M236" s="5"/>
      <c r="N236" s="5"/>
      <c r="O236" s="5"/>
      <c r="P236" s="5"/>
      <c r="Q236" s="5"/>
      <c r="R236" s="5"/>
      <c r="S236" s="5"/>
      <c r="T236" s="5"/>
      <c r="U236" s="5"/>
      <c r="V236" s="5"/>
      <c r="W236" s="5"/>
      <c r="X236" s="5"/>
    </row>
    <row r="237" spans="1:33" x14ac:dyDescent="0.2">
      <c r="A237" s="272"/>
      <c r="B237" s="273"/>
      <c r="C237" s="274"/>
      <c r="D237" s="273"/>
      <c r="E237" s="273"/>
      <c r="F237" s="273"/>
      <c r="G237" s="275"/>
      <c r="H237" s="5"/>
      <c r="I237" s="5"/>
      <c r="J237" s="5"/>
      <c r="K237" s="5"/>
      <c r="L237" s="5"/>
      <c r="M237" s="5"/>
      <c r="N237" s="5"/>
      <c r="O237" s="5"/>
      <c r="P237" s="5"/>
      <c r="Q237" s="5"/>
      <c r="R237" s="5"/>
      <c r="S237" s="5"/>
      <c r="T237" s="5"/>
      <c r="U237" s="5"/>
      <c r="V237" s="5"/>
      <c r="W237" s="5"/>
      <c r="X237" s="5"/>
    </row>
    <row r="238" spans="1:33" x14ac:dyDescent="0.2">
      <c r="A238" s="5"/>
      <c r="B238" s="6"/>
      <c r="C238" s="196"/>
      <c r="D238" s="8"/>
      <c r="E238" s="5"/>
      <c r="F238" s="5"/>
      <c r="G238" s="5"/>
      <c r="H238" s="5"/>
      <c r="I238" s="5"/>
      <c r="J238" s="5"/>
      <c r="K238" s="5"/>
      <c r="L238" s="5"/>
      <c r="M238" s="5"/>
      <c r="N238" s="5"/>
      <c r="O238" s="5"/>
      <c r="P238" s="5"/>
      <c r="Q238" s="5"/>
      <c r="R238" s="5"/>
      <c r="S238" s="5"/>
      <c r="T238" s="5"/>
      <c r="U238" s="5"/>
      <c r="V238" s="5"/>
      <c r="W238" s="5"/>
      <c r="X238" s="5"/>
    </row>
    <row r="239" spans="1:33" x14ac:dyDescent="0.2">
      <c r="C239" s="198"/>
      <c r="D239" s="143"/>
      <c r="AG239" t="s">
        <v>246</v>
      </c>
    </row>
    <row r="240" spans="1:33"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password="C71F" sheet="1"/>
  <mergeCells count="141">
    <mergeCell ref="A1:G1"/>
    <mergeCell ref="C2:G2"/>
    <mergeCell ref="C3:G3"/>
    <mergeCell ref="C4:G4"/>
    <mergeCell ref="A225:B225"/>
    <mergeCell ref="A232:C232"/>
    <mergeCell ref="C51:G51"/>
    <mergeCell ref="C52:G52"/>
    <mergeCell ref="C53:G53"/>
    <mergeCell ref="C54:G54"/>
    <mergeCell ref="A233:G237"/>
    <mergeCell ref="C13:G13"/>
    <mergeCell ref="C19:G19"/>
    <mergeCell ref="C31:G31"/>
    <mergeCell ref="C43:G43"/>
    <mergeCell ref="C44:G44"/>
    <mergeCell ref="C45:G45"/>
    <mergeCell ref="C46:G46"/>
    <mergeCell ref="C47:G47"/>
    <mergeCell ref="C48:G48"/>
    <mergeCell ref="C65:G65"/>
    <mergeCell ref="C66:G66"/>
    <mergeCell ref="C67:G67"/>
    <mergeCell ref="C68:G68"/>
    <mergeCell ref="C71:G71"/>
    <mergeCell ref="C72:G72"/>
    <mergeCell ref="C57:G57"/>
    <mergeCell ref="C58:G58"/>
    <mergeCell ref="C59:G59"/>
    <mergeCell ref="C60:G60"/>
    <mergeCell ref="C61:G61"/>
    <mergeCell ref="C64:G64"/>
    <mergeCell ref="C79:G79"/>
    <mergeCell ref="C82:G82"/>
    <mergeCell ref="C83:G83"/>
    <mergeCell ref="C84:G84"/>
    <mergeCell ref="C85:G85"/>
    <mergeCell ref="C86:G86"/>
    <mergeCell ref="C73:G73"/>
    <mergeCell ref="C74:G74"/>
    <mergeCell ref="C75:G75"/>
    <mergeCell ref="C76:G76"/>
    <mergeCell ref="C77:G77"/>
    <mergeCell ref="C78:G78"/>
    <mergeCell ref="C95:G95"/>
    <mergeCell ref="C96:G96"/>
    <mergeCell ref="C97:G97"/>
    <mergeCell ref="C98:G98"/>
    <mergeCell ref="C99:G99"/>
    <mergeCell ref="C100:G100"/>
    <mergeCell ref="C87:G87"/>
    <mergeCell ref="C88:G88"/>
    <mergeCell ref="C89:G89"/>
    <mergeCell ref="C92:G92"/>
    <mergeCell ref="C93:G93"/>
    <mergeCell ref="C94:G94"/>
    <mergeCell ref="C121:G121"/>
    <mergeCell ref="C122:G122"/>
    <mergeCell ref="C123:G123"/>
    <mergeCell ref="C124:G124"/>
    <mergeCell ref="C125:G125"/>
    <mergeCell ref="C126:G126"/>
    <mergeCell ref="C113:G113"/>
    <mergeCell ref="C114:G114"/>
    <mergeCell ref="C115:G115"/>
    <mergeCell ref="C118:G118"/>
    <mergeCell ref="C119:G119"/>
    <mergeCell ref="C120:G120"/>
    <mergeCell ref="C134:G134"/>
    <mergeCell ref="C135:G135"/>
    <mergeCell ref="C136:G136"/>
    <mergeCell ref="C137:G137"/>
    <mergeCell ref="C138:G138"/>
    <mergeCell ref="C139:G139"/>
    <mergeCell ref="C127:G127"/>
    <mergeCell ref="C129:G129"/>
    <mergeCell ref="C130:G130"/>
    <mergeCell ref="C131:G131"/>
    <mergeCell ref="C132:G132"/>
    <mergeCell ref="C133:G133"/>
    <mergeCell ref="C146:G146"/>
    <mergeCell ref="C147:G147"/>
    <mergeCell ref="C148:G148"/>
    <mergeCell ref="C149:G149"/>
    <mergeCell ref="C150:G150"/>
    <mergeCell ref="C151:G151"/>
    <mergeCell ref="C140:G140"/>
    <mergeCell ref="C141:G141"/>
    <mergeCell ref="C142:G142"/>
    <mergeCell ref="C143:G143"/>
    <mergeCell ref="C144:G144"/>
    <mergeCell ref="C145:G145"/>
    <mergeCell ref="C158:G158"/>
    <mergeCell ref="C159:G159"/>
    <mergeCell ref="C160:G160"/>
    <mergeCell ref="C161:G161"/>
    <mergeCell ref="C162:G162"/>
    <mergeCell ref="C164:G164"/>
    <mergeCell ref="C152:G152"/>
    <mergeCell ref="C153:G153"/>
    <mergeCell ref="C154:G154"/>
    <mergeCell ref="C155:G155"/>
    <mergeCell ref="C156:G156"/>
    <mergeCell ref="C157:G157"/>
    <mergeCell ref="C172:G172"/>
    <mergeCell ref="C173:G173"/>
    <mergeCell ref="C174:G174"/>
    <mergeCell ref="C175:G175"/>
    <mergeCell ref="C176:G176"/>
    <mergeCell ref="C178:G178"/>
    <mergeCell ref="C165:G165"/>
    <mergeCell ref="C166:G166"/>
    <mergeCell ref="C167:G167"/>
    <mergeCell ref="C168:G168"/>
    <mergeCell ref="C170:G170"/>
    <mergeCell ref="C171:G171"/>
    <mergeCell ref="C185:G185"/>
    <mergeCell ref="C186:G186"/>
    <mergeCell ref="C187:G187"/>
    <mergeCell ref="C188:G188"/>
    <mergeCell ref="C189:G189"/>
    <mergeCell ref="C191:G191"/>
    <mergeCell ref="C179:G179"/>
    <mergeCell ref="C180:G180"/>
    <mergeCell ref="C181:G181"/>
    <mergeCell ref="C182:G182"/>
    <mergeCell ref="C183:G183"/>
    <mergeCell ref="C184:G184"/>
    <mergeCell ref="C216:G216"/>
    <mergeCell ref="C203:G203"/>
    <mergeCell ref="C208:G208"/>
    <mergeCell ref="C210:G210"/>
    <mergeCell ref="C212:G212"/>
    <mergeCell ref="C213:G213"/>
    <mergeCell ref="C215:G215"/>
    <mergeCell ref="C192:G192"/>
    <mergeCell ref="C197:G197"/>
    <mergeCell ref="C198:G198"/>
    <mergeCell ref="C199:G199"/>
    <mergeCell ref="C201:G201"/>
    <mergeCell ref="C202:G202"/>
  </mergeCells>
  <pageMargins left="0.59055118110236204" right="0.196850393700787" top="0.78740157499999996" bottom="0.78740157499999996" header="0.3" footer="0.3"/>
  <pageSetup paperSize="9" orientation="landscape" horizontalDpi="1200" verticalDpi="120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56</vt:i4>
      </vt:variant>
    </vt:vector>
  </HeadingPairs>
  <TitlesOfParts>
    <vt:vector size="64" baseType="lpstr">
      <vt:lpstr>Pokyny pro vyplnění</vt:lpstr>
      <vt:lpstr>Stavba</vt:lpstr>
      <vt:lpstr>VzorPolozky</vt:lpstr>
      <vt:lpstr>00 00_190401 Naklady</vt:lpstr>
      <vt:lpstr>01 01_190401 Pol</vt:lpstr>
      <vt:lpstr>02 02_190401 Pol</vt:lpstr>
      <vt:lpstr>03 03_190401 Pol</vt:lpstr>
      <vt:lpstr>04 04_190401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00_190401 Naklady'!Názvy_tisku</vt:lpstr>
      <vt:lpstr>'01 01_190401 Pol'!Názvy_tisku</vt:lpstr>
      <vt:lpstr>'02 02_190401 Pol'!Názvy_tisku</vt:lpstr>
      <vt:lpstr>'03 03_190401 Pol'!Názvy_tisku</vt:lpstr>
      <vt:lpstr>'04 04_190401 Pol'!Názvy_tisku</vt:lpstr>
      <vt:lpstr>oadresa</vt:lpstr>
      <vt:lpstr>Stavba!Objednatel</vt:lpstr>
      <vt:lpstr>Stavba!Objekt</vt:lpstr>
      <vt:lpstr>'00 00_190401 Naklady'!Oblast_tisku</vt:lpstr>
      <vt:lpstr>'01 01_190401 Pol'!Oblast_tisku</vt:lpstr>
      <vt:lpstr>'02 02_190401 Pol'!Oblast_tisku</vt:lpstr>
      <vt:lpstr>'03 03_190401 Pol'!Oblast_tisku</vt:lpstr>
      <vt:lpstr>'04 04_190401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Švarc</dc:creator>
  <cp:lastModifiedBy>Zdeněk Kočárek</cp:lastModifiedBy>
  <cp:lastPrinted>2014-02-28T09:52:57Z</cp:lastPrinted>
  <dcterms:created xsi:type="dcterms:W3CDTF">2009-04-08T07:15:50Z</dcterms:created>
  <dcterms:modified xsi:type="dcterms:W3CDTF">2019-04-11T09:11:07Z</dcterms:modified>
</cp:coreProperties>
</file>